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40" windowHeight="1185" tabRatio="500"/>
  </bookViews>
  <sheets>
    <sheet name="Rekapitulácia stavby" sheetId="1" r:id="rId1"/>
    <sheet name="a - Stavebná časť" sheetId="2" r:id="rId2"/>
  </sheets>
  <definedNames>
    <definedName name="_xlnm.Print_Titles" localSheetId="1">'a - Stavebná časť'!$129:$129</definedName>
    <definedName name="_xlnm.Print_Titles" localSheetId="0">'Rekapitulácia stavby'!$85:$85</definedName>
    <definedName name="_xlnm.Print_Area" localSheetId="1">'a - Stavebná časť'!$C$4:$Q$70,'a - Stavebná časť'!$C$76:$Q$113,'a - Stavebná časť'!$C$119:$Q$222</definedName>
    <definedName name="_xlnm.Print_Area" localSheetId="0">'Rekapitulácia stavby'!$C$4:$AP$70,'Rekapitulácia stavby'!$C$76:$AP$96</definedName>
  </definedNames>
  <calcPr calcId="145621"/>
  <extLst>
    <ext uri="smNativeData">
      <pm:revision xmlns:pm="smNativeData" day="1523965365" val="768" rev="120"/>
      <pm:docPrefs xmlns:pm="smNativeData" id="1523965365" fixedDigits="0" showNotice="1" showFrameBounds="1" autoChart="1" recalcOnPrint="1" recalcOnCopy="1" finalRounding="1" compatTextArt="1" tab="567" useDefinedPrintRange="1" printArea="currentSheet"/>
      <pm:compatibility xmlns:pm="smNativeData" id="1523965365" overlapCells="1"/>
      <pm:defCurrency xmlns:pm="smNativeData" id="1523965365"/>
    </ext>
  </extLst>
</workbook>
</file>

<file path=xl/calcChain.xml><?xml version="1.0" encoding="utf-8"?>
<calcChain xmlns="http://schemas.openxmlformats.org/spreadsheetml/2006/main">
  <c r="BK222" i="2" l="1"/>
  <c r="BI222" i="2"/>
  <c r="BH222" i="2"/>
  <c r="BG222" i="2"/>
  <c r="BF222" i="2"/>
  <c r="BE222" i="2"/>
  <c r="N222" i="2"/>
  <c r="BK221" i="2"/>
  <c r="BI221" i="2"/>
  <c r="BH221" i="2"/>
  <c r="BG221" i="2"/>
  <c r="BE221" i="2"/>
  <c r="N221" i="2"/>
  <c r="BF221" i="2" s="1"/>
  <c r="BK220" i="2"/>
  <c r="BI220" i="2"/>
  <c r="BH220" i="2"/>
  <c r="BG220" i="2"/>
  <c r="BF220" i="2"/>
  <c r="BE220" i="2"/>
  <c r="N220" i="2"/>
  <c r="BK219" i="2"/>
  <c r="BI219" i="2"/>
  <c r="BH219" i="2"/>
  <c r="BG219" i="2"/>
  <c r="BE219" i="2"/>
  <c r="N219" i="2"/>
  <c r="BF219" i="2" s="1"/>
  <c r="BK218" i="2"/>
  <c r="BI218" i="2"/>
  <c r="BH218" i="2"/>
  <c r="BG218" i="2"/>
  <c r="BE218" i="2"/>
  <c r="N218" i="2"/>
  <c r="BF218" i="2" s="1"/>
  <c r="BK217" i="2"/>
  <c r="N217" i="2" s="1"/>
  <c r="N103" i="2" s="1"/>
  <c r="BK216" i="2"/>
  <c r="BI216" i="2"/>
  <c r="BH216" i="2"/>
  <c r="BG216" i="2"/>
  <c r="BF216" i="2"/>
  <c r="BE216" i="2"/>
  <c r="AA216" i="2"/>
  <c r="Y216" i="2"/>
  <c r="W216" i="2"/>
  <c r="N216" i="2"/>
  <c r="BK215" i="2"/>
  <c r="BI215" i="2"/>
  <c r="BH215" i="2"/>
  <c r="BG215" i="2"/>
  <c r="BF215" i="2"/>
  <c r="BE215" i="2"/>
  <c r="AA215" i="2"/>
  <c r="AA214" i="2" s="1"/>
  <c r="Y215" i="2"/>
  <c r="Y214" i="2" s="1"/>
  <c r="W215" i="2"/>
  <c r="W214" i="2" s="1"/>
  <c r="N215" i="2"/>
  <c r="BK214" i="2"/>
  <c r="N214" i="2"/>
  <c r="BK213" i="2"/>
  <c r="BI213" i="2"/>
  <c r="BH213" i="2"/>
  <c r="BG213" i="2"/>
  <c r="BF213" i="2"/>
  <c r="BE213" i="2"/>
  <c r="AA213" i="2"/>
  <c r="Y213" i="2"/>
  <c r="W213" i="2"/>
  <c r="N213" i="2"/>
  <c r="BK212" i="2"/>
  <c r="BI212" i="2"/>
  <c r="BH212" i="2"/>
  <c r="BG212" i="2"/>
  <c r="BE212" i="2"/>
  <c r="AA212" i="2"/>
  <c r="Y212" i="2"/>
  <c r="W212" i="2"/>
  <c r="N212" i="2"/>
  <c r="BF212" i="2" s="1"/>
  <c r="BK210" i="2"/>
  <c r="BI210" i="2"/>
  <c r="BH210" i="2"/>
  <c r="BG210" i="2"/>
  <c r="BF210" i="2"/>
  <c r="BE210" i="2"/>
  <c r="AA210" i="2"/>
  <c r="Y210" i="2"/>
  <c r="W210" i="2"/>
  <c r="N210" i="2"/>
  <c r="BK208" i="2"/>
  <c r="BI208" i="2"/>
  <c r="BH208" i="2"/>
  <c r="BG208" i="2"/>
  <c r="BE208" i="2"/>
  <c r="AA208" i="2"/>
  <c r="AA207" i="2" s="1"/>
  <c r="AA206" i="2" s="1"/>
  <c r="Y208" i="2"/>
  <c r="W208" i="2"/>
  <c r="N208" i="2"/>
  <c r="BF208" i="2" s="1"/>
  <c r="BK207" i="2"/>
  <c r="BK206" i="2" s="1"/>
  <c r="N206" i="2" s="1"/>
  <c r="N100" i="2" s="1"/>
  <c r="Y207" i="2"/>
  <c r="W207" i="2"/>
  <c r="N207" i="2"/>
  <c r="Y206" i="2"/>
  <c r="W206" i="2"/>
  <c r="BK205" i="2"/>
  <c r="BI205" i="2"/>
  <c r="BH205" i="2"/>
  <c r="BG205" i="2"/>
  <c r="BE205" i="2"/>
  <c r="AA205" i="2"/>
  <c r="Y205" i="2"/>
  <c r="W205" i="2"/>
  <c r="N205" i="2"/>
  <c r="BF205" i="2" s="1"/>
  <c r="BK202" i="2"/>
  <c r="BI202" i="2"/>
  <c r="BH202" i="2"/>
  <c r="BG202" i="2"/>
  <c r="BF202" i="2"/>
  <c r="BE202" i="2"/>
  <c r="AA202" i="2"/>
  <c r="Y202" i="2"/>
  <c r="W202" i="2"/>
  <c r="W201" i="2" s="1"/>
  <c r="W200" i="2" s="1"/>
  <c r="N202" i="2"/>
  <c r="BK201" i="2"/>
  <c r="AA201" i="2"/>
  <c r="Y201" i="2"/>
  <c r="Y200" i="2" s="1"/>
  <c r="N201" i="2"/>
  <c r="BK200" i="2"/>
  <c r="AA200" i="2"/>
  <c r="N200" i="2"/>
  <c r="BK199" i="2"/>
  <c r="BI199" i="2"/>
  <c r="BH199" i="2"/>
  <c r="BG199" i="2"/>
  <c r="BF199" i="2"/>
  <c r="BE199" i="2"/>
  <c r="AA199" i="2"/>
  <c r="Y199" i="2"/>
  <c r="W199" i="2"/>
  <c r="W198" i="2" s="1"/>
  <c r="N199" i="2"/>
  <c r="BK198" i="2"/>
  <c r="AA198" i="2"/>
  <c r="Y198" i="2"/>
  <c r="N198" i="2"/>
  <c r="BK197" i="2"/>
  <c r="BI197" i="2"/>
  <c r="BH197" i="2"/>
  <c r="BG197" i="2"/>
  <c r="BE197" i="2"/>
  <c r="AA197" i="2"/>
  <c r="Y197" i="2"/>
  <c r="W197" i="2"/>
  <c r="N197" i="2"/>
  <c r="BF197" i="2" s="1"/>
  <c r="BK195" i="2"/>
  <c r="BI195" i="2"/>
  <c r="BH195" i="2"/>
  <c r="BG195" i="2"/>
  <c r="BE195" i="2"/>
  <c r="AA195" i="2"/>
  <c r="Y195" i="2"/>
  <c r="W195" i="2"/>
  <c r="N195" i="2"/>
  <c r="BF195" i="2" s="1"/>
  <c r="BK194" i="2"/>
  <c r="BI194" i="2"/>
  <c r="BH194" i="2"/>
  <c r="BG194" i="2"/>
  <c r="BE194" i="2"/>
  <c r="AA194" i="2"/>
  <c r="Y194" i="2"/>
  <c r="W194" i="2"/>
  <c r="N194" i="2"/>
  <c r="BF194" i="2" s="1"/>
  <c r="BK193" i="2"/>
  <c r="BI193" i="2"/>
  <c r="BH193" i="2"/>
  <c r="BG193" i="2"/>
  <c r="BE193" i="2"/>
  <c r="AA193" i="2"/>
  <c r="Y193" i="2"/>
  <c r="W193" i="2"/>
  <c r="N193" i="2"/>
  <c r="BF193" i="2" s="1"/>
  <c r="BK192" i="2"/>
  <c r="BI192" i="2"/>
  <c r="BH192" i="2"/>
  <c r="BG192" i="2"/>
  <c r="BF192" i="2"/>
  <c r="BE192" i="2"/>
  <c r="AA192" i="2"/>
  <c r="Y192" i="2"/>
  <c r="W192" i="2"/>
  <c r="N192" i="2"/>
  <c r="BK189" i="2"/>
  <c r="BI189" i="2"/>
  <c r="BH189" i="2"/>
  <c r="BG189" i="2"/>
  <c r="BE189" i="2"/>
  <c r="AA189" i="2"/>
  <c r="Y189" i="2"/>
  <c r="W189" i="2"/>
  <c r="N189" i="2"/>
  <c r="BF189" i="2" s="1"/>
  <c r="BK187" i="2"/>
  <c r="BI187" i="2"/>
  <c r="BH187" i="2"/>
  <c r="BG187" i="2"/>
  <c r="BF187" i="2"/>
  <c r="BE187" i="2"/>
  <c r="AA187" i="2"/>
  <c r="Y187" i="2"/>
  <c r="W187" i="2"/>
  <c r="N187" i="2"/>
  <c r="BK186" i="2"/>
  <c r="BI186" i="2"/>
  <c r="BH186" i="2"/>
  <c r="BG186" i="2"/>
  <c r="BE186" i="2"/>
  <c r="AA186" i="2"/>
  <c r="Y186" i="2"/>
  <c r="W186" i="2"/>
  <c r="N186" i="2"/>
  <c r="BF186" i="2" s="1"/>
  <c r="BK185" i="2"/>
  <c r="BI185" i="2"/>
  <c r="BH185" i="2"/>
  <c r="BG185" i="2"/>
  <c r="BF185" i="2"/>
  <c r="BE185" i="2"/>
  <c r="AA185" i="2"/>
  <c r="AA184" i="2" s="1"/>
  <c r="Y185" i="2"/>
  <c r="W185" i="2"/>
  <c r="W184" i="2" s="1"/>
  <c r="N185" i="2"/>
  <c r="BK184" i="2"/>
  <c r="Y184" i="2"/>
  <c r="N184" i="2"/>
  <c r="BK183" i="2"/>
  <c r="BI183" i="2"/>
  <c r="BH183" i="2"/>
  <c r="BG183" i="2"/>
  <c r="BE183" i="2"/>
  <c r="AA183" i="2"/>
  <c r="Y183" i="2"/>
  <c r="Y182" i="2" s="1"/>
  <c r="W183" i="2"/>
  <c r="N183" i="2"/>
  <c r="BF183" i="2" s="1"/>
  <c r="BK182" i="2"/>
  <c r="AA182" i="2"/>
  <c r="W182" i="2"/>
  <c r="N182" i="2"/>
  <c r="BK181" i="2"/>
  <c r="BI181" i="2"/>
  <c r="BH181" i="2"/>
  <c r="BG181" i="2"/>
  <c r="BF181" i="2"/>
  <c r="BE181" i="2"/>
  <c r="AA181" i="2"/>
  <c r="Y181" i="2"/>
  <c r="W181" i="2"/>
  <c r="N181" i="2"/>
  <c r="BK180" i="2"/>
  <c r="BI180" i="2"/>
  <c r="BH180" i="2"/>
  <c r="BG180" i="2"/>
  <c r="BF180" i="2"/>
  <c r="BE180" i="2"/>
  <c r="AA180" i="2"/>
  <c r="Y180" i="2"/>
  <c r="W180" i="2"/>
  <c r="N180" i="2"/>
  <c r="BK178" i="2"/>
  <c r="BI178" i="2"/>
  <c r="BH178" i="2"/>
  <c r="BG178" i="2"/>
  <c r="BF178" i="2"/>
  <c r="BE178" i="2"/>
  <c r="AA178" i="2"/>
  <c r="AA177" i="2" s="1"/>
  <c r="Y178" i="2"/>
  <c r="W178" i="2"/>
  <c r="W177" i="2" s="1"/>
  <c r="N178" i="2"/>
  <c r="BK177" i="2"/>
  <c r="Y177" i="2"/>
  <c r="N177" i="2"/>
  <c r="BK175" i="2"/>
  <c r="BI175" i="2"/>
  <c r="BH175" i="2"/>
  <c r="BG175" i="2"/>
  <c r="BE175" i="2"/>
  <c r="AA175" i="2"/>
  <c r="Y175" i="2"/>
  <c r="Y174" i="2" s="1"/>
  <c r="W175" i="2"/>
  <c r="N175" i="2"/>
  <c r="BF175" i="2" s="1"/>
  <c r="BK174" i="2"/>
  <c r="AA174" i="2"/>
  <c r="W174" i="2"/>
  <c r="N174" i="2"/>
  <c r="BK173" i="2"/>
  <c r="BI173" i="2"/>
  <c r="BH173" i="2"/>
  <c r="BG173" i="2"/>
  <c r="BF173" i="2"/>
  <c r="BE173" i="2"/>
  <c r="AA173" i="2"/>
  <c r="AA172" i="2" s="1"/>
  <c r="Y173" i="2"/>
  <c r="W173" i="2"/>
  <c r="W172" i="2" s="1"/>
  <c r="N173" i="2"/>
  <c r="BK172" i="2"/>
  <c r="Y172" i="2"/>
  <c r="N172" i="2"/>
  <c r="BK171" i="2"/>
  <c r="BI171" i="2"/>
  <c r="BH171" i="2"/>
  <c r="BG171" i="2"/>
  <c r="BE171" i="2"/>
  <c r="AA171" i="2"/>
  <c r="Y171" i="2"/>
  <c r="W171" i="2"/>
  <c r="N171" i="2"/>
  <c r="BF171" i="2" s="1"/>
  <c r="BK169" i="2"/>
  <c r="BI169" i="2"/>
  <c r="BH169" i="2"/>
  <c r="BG169" i="2"/>
  <c r="BE169" i="2"/>
  <c r="AA169" i="2"/>
  <c r="Y169" i="2"/>
  <c r="W169" i="2"/>
  <c r="W168" i="2" s="1"/>
  <c r="N169" i="2"/>
  <c r="BF169" i="2" s="1"/>
  <c r="BK168" i="2"/>
  <c r="AA168" i="2"/>
  <c r="Y168" i="2"/>
  <c r="N168" i="2"/>
  <c r="BK166" i="2"/>
  <c r="BI166" i="2"/>
  <c r="BH166" i="2"/>
  <c r="BG166" i="2"/>
  <c r="BE166" i="2"/>
  <c r="AA166" i="2"/>
  <c r="Y166" i="2"/>
  <c r="W166" i="2"/>
  <c r="N166" i="2"/>
  <c r="BF166" i="2" s="1"/>
  <c r="BK164" i="2"/>
  <c r="BI164" i="2"/>
  <c r="BH164" i="2"/>
  <c r="BG164" i="2"/>
  <c r="BF164" i="2"/>
  <c r="BE164" i="2"/>
  <c r="AA164" i="2"/>
  <c r="Y164" i="2"/>
  <c r="W164" i="2"/>
  <c r="N164" i="2"/>
  <c r="BK162" i="2"/>
  <c r="BI162" i="2"/>
  <c r="BH162" i="2"/>
  <c r="BG162" i="2"/>
  <c r="BE162" i="2"/>
  <c r="AA162" i="2"/>
  <c r="Y162" i="2"/>
  <c r="W162" i="2"/>
  <c r="N162" i="2"/>
  <c r="BF162" i="2" s="1"/>
  <c r="BK160" i="2"/>
  <c r="BI160" i="2"/>
  <c r="BH160" i="2"/>
  <c r="BG160" i="2"/>
  <c r="BF160" i="2"/>
  <c r="BE160" i="2"/>
  <c r="AA160" i="2"/>
  <c r="Y160" i="2"/>
  <c r="W160" i="2"/>
  <c r="N160" i="2"/>
  <c r="BK159" i="2"/>
  <c r="BI159" i="2"/>
  <c r="BH159" i="2"/>
  <c r="BG159" i="2"/>
  <c r="BE159" i="2"/>
  <c r="AA159" i="2"/>
  <c r="Y159" i="2"/>
  <c r="W159" i="2"/>
  <c r="N159" i="2"/>
  <c r="BF159" i="2" s="1"/>
  <c r="BK157" i="2"/>
  <c r="BI157" i="2"/>
  <c r="BH157" i="2"/>
  <c r="BG157" i="2"/>
  <c r="BF157" i="2"/>
  <c r="BE157" i="2"/>
  <c r="AA157" i="2"/>
  <c r="Y157" i="2"/>
  <c r="W157" i="2"/>
  <c r="N157" i="2"/>
  <c r="BK156" i="2"/>
  <c r="BI156" i="2"/>
  <c r="BH156" i="2"/>
  <c r="BG156" i="2"/>
  <c r="BE156" i="2"/>
  <c r="AA156" i="2"/>
  <c r="Y156" i="2"/>
  <c r="W156" i="2"/>
  <c r="N156" i="2"/>
  <c r="BF156" i="2" s="1"/>
  <c r="BK154" i="2"/>
  <c r="BI154" i="2"/>
  <c r="BH154" i="2"/>
  <c r="BG154" i="2"/>
  <c r="BF154" i="2"/>
  <c r="BE154" i="2"/>
  <c r="AA154" i="2"/>
  <c r="Y154" i="2"/>
  <c r="W154" i="2"/>
  <c r="N154" i="2"/>
  <c r="BK150" i="2"/>
  <c r="BI150" i="2"/>
  <c r="BH150" i="2"/>
  <c r="BG150" i="2"/>
  <c r="BE150" i="2"/>
  <c r="AA150" i="2"/>
  <c r="Y150" i="2"/>
  <c r="W150" i="2"/>
  <c r="N150" i="2"/>
  <c r="BF150" i="2" s="1"/>
  <c r="BK148" i="2"/>
  <c r="BI148" i="2"/>
  <c r="BH148" i="2"/>
  <c r="BG148" i="2"/>
  <c r="BF148" i="2"/>
  <c r="BE148" i="2"/>
  <c r="AA148" i="2"/>
  <c r="Y148" i="2"/>
  <c r="W148" i="2"/>
  <c r="N148" i="2"/>
  <c r="BK140" i="2"/>
  <c r="BI140" i="2"/>
  <c r="BH140" i="2"/>
  <c r="BG140" i="2"/>
  <c r="BF140" i="2"/>
  <c r="BE140" i="2"/>
  <c r="AA140" i="2"/>
  <c r="Y140" i="2"/>
  <c r="W140" i="2"/>
  <c r="N140" i="2"/>
  <c r="BK138" i="2"/>
  <c r="BI138" i="2"/>
  <c r="BH138" i="2"/>
  <c r="BG138" i="2"/>
  <c r="BF138" i="2"/>
  <c r="BE138" i="2"/>
  <c r="AA138" i="2"/>
  <c r="Y138" i="2"/>
  <c r="W138" i="2"/>
  <c r="N138" i="2"/>
  <c r="BK137" i="2"/>
  <c r="BI137" i="2"/>
  <c r="BH137" i="2"/>
  <c r="BG137" i="2"/>
  <c r="BF137" i="2"/>
  <c r="BE137" i="2"/>
  <c r="AA137" i="2"/>
  <c r="Y137" i="2"/>
  <c r="W137" i="2"/>
  <c r="N137" i="2"/>
  <c r="BK135" i="2"/>
  <c r="BI135" i="2"/>
  <c r="BH135" i="2"/>
  <c r="BG135" i="2"/>
  <c r="BF135" i="2"/>
  <c r="BE135" i="2"/>
  <c r="AA135" i="2"/>
  <c r="Y135" i="2"/>
  <c r="W135" i="2"/>
  <c r="N135" i="2"/>
  <c r="BK133" i="2"/>
  <c r="BI133" i="2"/>
  <c r="BH133" i="2"/>
  <c r="BG133" i="2"/>
  <c r="BF133" i="2"/>
  <c r="BE133" i="2"/>
  <c r="AA133" i="2"/>
  <c r="AA132" i="2" s="1"/>
  <c r="AA131" i="2" s="1"/>
  <c r="AA130" i="2" s="1"/>
  <c r="Y133" i="2"/>
  <c r="W133" i="2"/>
  <c r="W132" i="2" s="1"/>
  <c r="N133" i="2"/>
  <c r="BK132" i="2"/>
  <c r="BK131" i="2" s="1"/>
  <c r="Y132" i="2"/>
  <c r="Y131" i="2" s="1"/>
  <c r="Y130" i="2" s="1"/>
  <c r="N132" i="2"/>
  <c r="M127" i="2"/>
  <c r="M126" i="2"/>
  <c r="F126" i="2"/>
  <c r="F124" i="2"/>
  <c r="F122" i="2"/>
  <c r="BI111" i="2"/>
  <c r="BH111" i="2"/>
  <c r="BG111" i="2"/>
  <c r="BE111" i="2"/>
  <c r="BI110" i="2"/>
  <c r="BH110" i="2"/>
  <c r="BG110" i="2"/>
  <c r="BE110" i="2"/>
  <c r="BI109" i="2"/>
  <c r="BH109" i="2"/>
  <c r="BG109" i="2"/>
  <c r="BE109" i="2"/>
  <c r="BI108" i="2"/>
  <c r="BH108" i="2"/>
  <c r="BG108" i="2"/>
  <c r="BE108" i="2"/>
  <c r="BI107" i="2"/>
  <c r="BH107" i="2"/>
  <c r="BG107" i="2"/>
  <c r="BE107" i="2"/>
  <c r="BI106" i="2"/>
  <c r="BH106" i="2"/>
  <c r="BG106" i="2"/>
  <c r="BE106" i="2"/>
  <c r="N102" i="2"/>
  <c r="N101" i="2"/>
  <c r="N99" i="2"/>
  <c r="N98" i="2"/>
  <c r="N97" i="2"/>
  <c r="N96" i="2"/>
  <c r="N95" i="2"/>
  <c r="N94" i="2"/>
  <c r="N93" i="2"/>
  <c r="N92" i="2"/>
  <c r="N91" i="2"/>
  <c r="N90" i="2"/>
  <c r="M84" i="2"/>
  <c r="M83" i="2"/>
  <c r="F83" i="2"/>
  <c r="F81" i="2"/>
  <c r="F79" i="2"/>
  <c r="H36" i="2"/>
  <c r="H35" i="2"/>
  <c r="H34" i="2"/>
  <c r="M32" i="2"/>
  <c r="H32" i="2"/>
  <c r="O15" i="2"/>
  <c r="E15" i="2"/>
  <c r="F84" i="2" s="1"/>
  <c r="O14" i="2"/>
  <c r="O9" i="2"/>
  <c r="M81" i="2" s="1"/>
  <c r="F6" i="2"/>
  <c r="F121" i="2" s="1"/>
  <c r="CK94" i="1"/>
  <c r="CJ94" i="1"/>
  <c r="CI94" i="1"/>
  <c r="CH94" i="1"/>
  <c r="CG94" i="1"/>
  <c r="CF94" i="1"/>
  <c r="CE94" i="1"/>
  <c r="CC94" i="1"/>
  <c r="CB94" i="1"/>
  <c r="CA94" i="1"/>
  <c r="BZ94" i="1"/>
  <c r="CK93" i="1"/>
  <c r="CJ93" i="1"/>
  <c r="CI93" i="1"/>
  <c r="CH93" i="1"/>
  <c r="CG93" i="1"/>
  <c r="CF93" i="1"/>
  <c r="CE93" i="1"/>
  <c r="CC93" i="1"/>
  <c r="CB93" i="1"/>
  <c r="CA93" i="1"/>
  <c r="BZ93" i="1"/>
  <c r="CK92" i="1"/>
  <c r="CJ92" i="1"/>
  <c r="CI92" i="1"/>
  <c r="CH92" i="1"/>
  <c r="CG92" i="1"/>
  <c r="CF92" i="1"/>
  <c r="CE92" i="1"/>
  <c r="CC92" i="1"/>
  <c r="CB92" i="1"/>
  <c r="CA92" i="1"/>
  <c r="BZ92" i="1"/>
  <c r="CK91" i="1"/>
  <c r="CJ91" i="1"/>
  <c r="CI91" i="1"/>
  <c r="CH91" i="1"/>
  <c r="CG91" i="1"/>
  <c r="CF91" i="1"/>
  <c r="CE91" i="1"/>
  <c r="BZ91" i="1"/>
  <c r="BD88" i="1"/>
  <c r="BC88" i="1"/>
  <c r="BB88" i="1"/>
  <c r="BB87" i="1" s="1"/>
  <c r="AZ88" i="1"/>
  <c r="AY88" i="1"/>
  <c r="AX88" i="1"/>
  <c r="AV88" i="1"/>
  <c r="BD87" i="1"/>
  <c r="BC87" i="1"/>
  <c r="W34" i="1" s="1"/>
  <c r="AZ87" i="1"/>
  <c r="AY87" i="1"/>
  <c r="AV87" i="1"/>
  <c r="AM83" i="1"/>
  <c r="L83" i="1"/>
  <c r="AM82" i="1"/>
  <c r="L82" i="1"/>
  <c r="L80" i="1"/>
  <c r="L78" i="1"/>
  <c r="L77" i="1"/>
  <c r="W35" i="1"/>
  <c r="AX87" i="1" l="1"/>
  <c r="W33" i="1"/>
  <c r="W131" i="2"/>
  <c r="W130" i="2" s="1"/>
  <c r="AU88" i="1" s="1"/>
  <c r="AU87" i="1" s="1"/>
  <c r="N131" i="2"/>
  <c r="N89" i="2" s="1"/>
  <c r="BK130" i="2"/>
  <c r="N130" i="2" s="1"/>
  <c r="N88" i="2" s="1"/>
  <c r="F78" i="2"/>
  <c r="F127" i="2"/>
  <c r="M124" i="2"/>
  <c r="N111" i="2" l="1"/>
  <c r="BF111" i="2" s="1"/>
  <c r="N109" i="2"/>
  <c r="BF109" i="2" s="1"/>
  <c r="N107" i="2"/>
  <c r="BF107" i="2" s="1"/>
  <c r="N110" i="2"/>
  <c r="BF110" i="2" s="1"/>
  <c r="N108" i="2"/>
  <c r="BF108" i="2" s="1"/>
  <c r="N106" i="2"/>
  <c r="M27" i="2"/>
  <c r="BF106" i="2" l="1"/>
  <c r="N105" i="2"/>
  <c r="M33" i="2" l="1"/>
  <c r="AW88" i="1" s="1"/>
  <c r="AT88" i="1" s="1"/>
  <c r="H33" i="2"/>
  <c r="BA88" i="1" s="1"/>
  <c r="BA87" i="1" s="1"/>
  <c r="M28" i="2"/>
  <c r="L113" i="2"/>
  <c r="W32" i="1" l="1"/>
  <c r="AW87" i="1"/>
  <c r="AS88" i="1"/>
  <c r="AS87" i="1" s="1"/>
  <c r="M30" i="2"/>
  <c r="AK32" i="1" l="1"/>
  <c r="AT87" i="1"/>
  <c r="L38" i="2"/>
  <c r="AG88" i="1"/>
  <c r="AG87" i="1" l="1"/>
  <c r="AN88" i="1"/>
  <c r="AG94" i="1" l="1"/>
  <c r="AG93" i="1"/>
  <c r="AG92" i="1"/>
  <c r="AG91" i="1"/>
  <c r="AK26" i="1"/>
  <c r="AN87" i="1"/>
  <c r="CD94" i="1" l="1"/>
  <c r="AV94" i="1"/>
  <c r="BY94" i="1" s="1"/>
  <c r="CD92" i="1"/>
  <c r="AV92" i="1"/>
  <c r="BY92" i="1" s="1"/>
  <c r="AN93" i="1"/>
  <c r="CD93" i="1"/>
  <c r="AV93" i="1"/>
  <c r="BY93" i="1" s="1"/>
  <c r="AV91" i="1"/>
  <c r="BY91" i="1" s="1"/>
  <c r="AG90" i="1"/>
  <c r="CD91" i="1"/>
  <c r="W31" i="1" s="1"/>
  <c r="AN94" i="1" l="1"/>
  <c r="AK31" i="1"/>
  <c r="AN91" i="1"/>
  <c r="AN90" i="1" s="1"/>
  <c r="AN96" i="1" s="1"/>
  <c r="AK27" i="1"/>
  <c r="AK29" i="1" s="1"/>
  <c r="AK37" i="1" s="1"/>
  <c r="AG96" i="1"/>
  <c r="AN92" i="1"/>
</calcChain>
</file>

<file path=xl/sharedStrings.xml><?xml version="1.0" encoding="utf-8"?>
<sst xmlns="http://schemas.openxmlformats.org/spreadsheetml/2006/main" count="1275" uniqueCount="354">
  <si>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</si>
  <si>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</si>
  <si>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</si>
  <si>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</si>
  <si>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</si>
  <si>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</si>
  <si>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</si>
  <si>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</si>
  <si>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</si>
  <si>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</si>
  <si>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</si>
  <si>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</si>
  <si>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</si>
  <si>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</si>
  <si>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</si>
  <si>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2017-022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</si>
  <si>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</si>
  <si>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</si>
  <si>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Plynová teplovodná kotolňa a rozvody tepla, Ul. Štúrova Beluša - rekonštrukcia rozvodov tepla</t>
  </si>
  <si>
    <t>JKSO:</t>
  </si>
  <si>
    <t>KS:</t>
  </si>
  <si>
    <t>Miesto:</t>
  </si>
  <si>
    <t>Beluša</t>
  </si>
  <si>
    <t>Dátum:</t>
  </si>
  <si>
    <t>Objednávateľ:</t>
  </si>
  <si>
    <t>IČO:</t>
  </si>
  <si>
    <t>OSBD, SNP 1936, 017 07 Považská Bystrica</t>
  </si>
  <si>
    <t>IČO DPH:</t>
  </si>
  <si>
    <t>Zhotoviteľ:</t>
  </si>
  <si>
    <t>Vyplň údaj</t>
  </si>
  <si>
    <t>Projektant:</t>
  </si>
  <si>
    <t>Energokontrol, s.r.o.</t>
  </si>
  <si>
    <t>True</t>
  </si>
  <si>
    <t>0,01</t>
  </si>
  <si>
    <t>Spracovateľ:</t>
  </si>
  <si>
    <t>Ing. G. Gabčová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</si>
  <si>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</si>
  <si>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</si>
  <si>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</si>
  <si>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</si>
  <si>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</si>
  <si>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</si>
  <si>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</si>
  <si>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</si>
  <si>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</si>
  <si>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</si>
  <si>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</si>
  <si>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</si>
  <si>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</si>
  <si>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</si>
  <si>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</si>
  <si>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</si>
  <si>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</si>
  <si>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</si>
  <si>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</si>
  <si>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</si>
  <si>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</si>
  <si>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</si>
  <si>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</si>
  <si>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</si>
  <si>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</si>
  <si>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</si>
  <si>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</si>
  <si>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</si>
  <si>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</si>
  <si>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</si>
  <si>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</si>
  <si>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</si>
  <si>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</si>
  <si>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</si>
  <si>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</si>
  <si>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</si>
  <si>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</si>
  <si>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</si>
  <si>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</si>
  <si>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</si>
  <si>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</si>
  <si>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</si>
  <si>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</si>
  <si>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{e1ab07be-8c24-4afd-b314-35c48ec6579d}</t>
  </si>
  <si>
    <t>{00000000-0000-0000-0000-000000000000}</t>
  </si>
  <si>
    <t>/</t>
  </si>
  <si>
    <t>a</t>
  </si>
  <si>
    <t>Stavebná časť</t>
  </si>
  <si>
    <t>1</t>
  </si>
  <si>
    <t>{d42df897-c42d-44de-9806-a3c0d0b7d14a}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</si>
  <si>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</si>
  <si>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</si>
  <si>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</si>
  <si>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</si>
  <si>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</si>
  <si>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</si>
  <si>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</si>
  <si>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</si>
  <si>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</si>
  <si>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</si>
  <si>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</si>
  <si>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</si>
  <si>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</si>
  <si>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</si>
  <si>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</si>
  <si>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</si>
  <si>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a - Stavebná časť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</si>
  <si>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</si>
  <si>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</si>
  <si>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</si>
  <si>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</si>
  <si>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</si>
  <si>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</si>
  <si>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</si>
  <si>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</si>
  <si>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</si>
  <si>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</si>
  <si>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</si>
  <si>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</si>
  <si>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</si>
  <si>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</si>
  <si>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</si>
  <si>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</si>
  <si>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</si>
  <si>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>M - Práce a dodávky M</t>
  </si>
  <si>
    <t xml:space="preserve">    46-M - Zemné práce pri extr.mont.prácach</t>
  </si>
  <si>
    <t>HZS - Hodinové zúčtovacie sadzby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</si>
  <si>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</si>
  <si>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</si>
  <si>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</si>
  <si>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</si>
  <si>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</si>
  <si>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</si>
  <si>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</si>
  <si>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</si>
  <si>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</si>
  <si>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</si>
  <si>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</si>
  <si>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</si>
  <si>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</si>
  <si>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</si>
  <si>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</si>
  <si>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</si>
  <si>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</si>
  <si>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</si>
  <si>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</si>
  <si>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</si>
  <si>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</si>
  <si>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</si>
  <si>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</si>
  <si>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</si>
  <si>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</si>
  <si>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</si>
  <si>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</si>
  <si>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113107144</t>
  </si>
  <si>
    <t>Odstránenie krytu asfaltového v ploche do 200 m2, hr. nad 150 do 200 mm,  -0,45000t</t>
  </si>
  <si>
    <t>m2</t>
  </si>
  <si>
    <t>4</t>
  </si>
  <si>
    <t>1662729473</t>
  </si>
  <si>
    <t>283,7*1,2</t>
  </si>
  <si>
    <t>VV</t>
  </si>
  <si>
    <t>113202111</t>
  </si>
  <si>
    <t>Vytrhanie obrúb kamenných, s vybúraním lôžka, z krajníkov alebo obrubníkov stojatých,  -0,14500t</t>
  </si>
  <si>
    <t>m</t>
  </si>
  <si>
    <t>311323214</t>
  </si>
  <si>
    <t>3,7+3+6+2</t>
  </si>
  <si>
    <t>3</t>
  </si>
  <si>
    <t>119001801</t>
  </si>
  <si>
    <t>Ochranné zábradlie okolo výkopu, drevené výšky 1,10 m dvojtyčové</t>
  </si>
  <si>
    <t>1616654231</t>
  </si>
  <si>
    <t>121101111</t>
  </si>
  <si>
    <t>Odstránenie ornice s vodor. premiestn. na hromady, so zložením na vzdialenosť do 100 m a do 100m3</t>
  </si>
  <si>
    <t>m3</t>
  </si>
  <si>
    <t>-1570351045</t>
  </si>
  <si>
    <t>282,6*1,1*0,3</t>
  </si>
  <si>
    <t>5</t>
  </si>
  <si>
    <t>132201201</t>
  </si>
  <si>
    <t>Výkop ryhy šírky 600-2000mm horn.3 do 100m3</t>
  </si>
  <si>
    <t>-1170832822</t>
  </si>
  <si>
    <t>"priemerná hĺba 1600 mm (upresniť pred realizáciou)</t>
  </si>
  <si>
    <t>20*1,02*1,6</t>
  </si>
  <si>
    <t>178,3*1,06*1,6</t>
  </si>
  <si>
    <t>184*1,1*1,6</t>
  </si>
  <si>
    <t>180,5*1,23*1,6</t>
  </si>
  <si>
    <t>3,5*1,25*1,6</t>
  </si>
  <si>
    <t>Súčet</t>
  </si>
  <si>
    <t>6</t>
  </si>
  <si>
    <t>132201209</t>
  </si>
  <si>
    <t>Príplatok k cenám za lepivosť pri hĺbení rýh š. nad 600 do 2 000 mm zapaž. i nezapažených, s urovnaním dna v hornine 3</t>
  </si>
  <si>
    <t>-756727271</t>
  </si>
  <si>
    <t>1021,101*0,3</t>
  </si>
  <si>
    <t>7</t>
  </si>
  <si>
    <t>139711101</t>
  </si>
  <si>
    <t>Výkop ručný v uzavretých priestoroch s naložením výkopu na dopravný prostriedok v hornine 1 až 4</t>
  </si>
  <si>
    <t>986938011</t>
  </si>
  <si>
    <t>"pri vstupe do objektu</t>
  </si>
  <si>
    <t>22,88</t>
  </si>
  <si>
    <t>8</t>
  </si>
  <si>
    <t>151101101</t>
  </si>
  <si>
    <t>Paženie a rozopretie stien rýh pre podzemné vedenie, príložné do 2 m</t>
  </si>
  <si>
    <t>293833866</t>
  </si>
  <si>
    <t>566,3*1,6*2</t>
  </si>
  <si>
    <t>9</t>
  </si>
  <si>
    <t>151101111</t>
  </si>
  <si>
    <t>Odstránenie paženia rýh pre podzemné vedenie, príložné hĺbky do 2 m</t>
  </si>
  <si>
    <t>-1099018516</t>
  </si>
  <si>
    <t>10</t>
  </si>
  <si>
    <t>162501102</t>
  </si>
  <si>
    <t xml:space="preserve">Vodorovné premiestnenie výkopku  po spevnenej ceste z  horniny tr.1-4, do 100 m3 na vzdialenosť do 3000 m </t>
  </si>
  <si>
    <t>-826063355</t>
  </si>
  <si>
    <t>1021,101+22,88-581,541</t>
  </si>
  <si>
    <t>11</t>
  </si>
  <si>
    <t>162501105</t>
  </si>
  <si>
    <t>Vodorovné premiestnenie výkopku  po spevnenej ceste z  horniny tr.1-4, do 100 m3, príplatok k cene za každých ďalšich a začatých 1000 m</t>
  </si>
  <si>
    <t>1399509060</t>
  </si>
  <si>
    <t>12</t>
  </si>
  <si>
    <t>174101001</t>
  </si>
  <si>
    <t>Zásyp sypaninou so zhutnením jám, šachiet, rýh, zárezov alebo okolo objektov do 100 m3</t>
  </si>
  <si>
    <t>-820942803</t>
  </si>
  <si>
    <t>1,02*0,96*20+1,06*0,94*178,3+1,1*0,92*184+1,23*0,875*180,5+1,25*0,875*3,5</t>
  </si>
  <si>
    <t>13</t>
  </si>
  <si>
    <t>175101102</t>
  </si>
  <si>
    <t>Obsyp potrubia sypaninou z vhodných hornín 1 až 4 s prehodením sypaniny</t>
  </si>
  <si>
    <t>-1349486311</t>
  </si>
  <si>
    <t>1,02*0,29*20+1,06*0,31*178,3+1,1*0,33*184+1,23*0,375*180,5+1,25*0,38*3,5</t>
  </si>
  <si>
    <t>14</t>
  </si>
  <si>
    <t>M</t>
  </si>
  <si>
    <t>5833119300</t>
  </si>
  <si>
    <t>Kamenivo ťažené drobné 1-3 mm</t>
  </si>
  <si>
    <t>t</t>
  </si>
  <si>
    <t>-1777713594</t>
  </si>
  <si>
    <t>216,216*2</t>
  </si>
  <si>
    <t>15</t>
  </si>
  <si>
    <t>181301102</t>
  </si>
  <si>
    <t>Rozprestretie ornice v rovine, plocha do 500 m2, hr.do 150 mm</t>
  </si>
  <si>
    <t>2047301401</t>
  </si>
  <si>
    <t>282,6*1,1</t>
  </si>
  <si>
    <t>16</t>
  </si>
  <si>
    <t>215901101</t>
  </si>
  <si>
    <t>Zhutnenie podložia z rastlej horniny 1 až 4 pod násypy, z hornina súdržných do 92 % PS a nesúdržných</t>
  </si>
  <si>
    <t>77982184</t>
  </si>
  <si>
    <t>1,02*20+1,06*178,3+1,1*184+1,23*180,5+1,25*3,5</t>
  </si>
  <si>
    <t>17</t>
  </si>
  <si>
    <t>279100024</t>
  </si>
  <si>
    <t>Prestup v základoch a obvodových stenách</t>
  </si>
  <si>
    <t>ks</t>
  </si>
  <si>
    <t>870078025</t>
  </si>
  <si>
    <t>18</t>
  </si>
  <si>
    <t>310238411</t>
  </si>
  <si>
    <t>Zamurovanie otvoru s plochou nad 0.25 do 1m2 v murive nadzákladného tehlami na maltu cementovú</t>
  </si>
  <si>
    <t>-401612287</t>
  </si>
  <si>
    <t>19</t>
  </si>
  <si>
    <t>451572111</t>
  </si>
  <si>
    <t>Lôžko pod potrubie, stoky a drobné objekty, v otvorenom výkope z kameniva drobného ťaženého 0-4 mm</t>
  </si>
  <si>
    <t>109364585</t>
  </si>
  <si>
    <t>1,02*0,1*20+1,06*0,1*178,3+1,1*0,1*184+1,23*0,1*180,5+1,25*0,1*3,5</t>
  </si>
  <si>
    <t>565181011</t>
  </si>
  <si>
    <t>Podklad z kameniva obaleného asfaltom s rozprestrením a zhutnením tr.I., po zhutnení hr.150 mm</t>
  </si>
  <si>
    <t>-1351661687</t>
  </si>
  <si>
    <t>21</t>
  </si>
  <si>
    <t>573211111</t>
  </si>
  <si>
    <t>Postrek asfaltový spojovací bez posypu kamenivom z asfaltu cestného v množstve od 0, 50 do 0,70 kg/m2</t>
  </si>
  <si>
    <t>583577157</t>
  </si>
  <si>
    <t>22</t>
  </si>
  <si>
    <t>577161114</t>
  </si>
  <si>
    <t>Betón asfaltový po zhutnení I.tr. strednozrnný  (ABS) alebo hrubozrnný (ABH) hr.70mm</t>
  </si>
  <si>
    <t>-850314940</t>
  </si>
  <si>
    <t>23</t>
  </si>
  <si>
    <t>612401391</t>
  </si>
  <si>
    <t>Omietka jednotlivých malých plôch vnútorných stien akoukoľvek maltou nad 0, 25 do 1 m2</t>
  </si>
  <si>
    <t>-1170972066</t>
  </si>
  <si>
    <t>24</t>
  </si>
  <si>
    <t>917762112</t>
  </si>
  <si>
    <t>Osadenie chodník. obrubníka betónového ležatého do lôžka z betónu prosteho tr. C 16/20 s bočnou oporou</t>
  </si>
  <si>
    <t>1174619275</t>
  </si>
  <si>
    <t>25</t>
  </si>
  <si>
    <t>5922903030</t>
  </si>
  <si>
    <t xml:space="preserve"> Obrubník betónový rovný 100/20/10 cm, sivá</t>
  </si>
  <si>
    <t>-1909803119</t>
  </si>
  <si>
    <t>26</t>
  </si>
  <si>
    <t>918101111</t>
  </si>
  <si>
    <t>Lôžko pod obrub., krajníky alebo obruby z dlažob. kociek z betónu prostého tr. C 10/12,5</t>
  </si>
  <si>
    <t>698014454</t>
  </si>
  <si>
    <t>14,7*0,3*0,3</t>
  </si>
  <si>
    <t>27</t>
  </si>
  <si>
    <t>919551159</t>
  </si>
  <si>
    <t>Odstránenie jestvujúceho stropu kolektora vrátane rozvodov a zásyp zeminou so zhutnením</t>
  </si>
  <si>
    <t>1238937602</t>
  </si>
  <si>
    <t>"odhad - množstvo upresniť počas realizácie po odkope</t>
  </si>
  <si>
    <t>100</t>
  </si>
  <si>
    <t>28</t>
  </si>
  <si>
    <t>919735113</t>
  </si>
  <si>
    <t>Rezanie existujúceho asfaltového krytu alebo podkladu hĺbky nad 100 do 150 mm</t>
  </si>
  <si>
    <t>-2108969732</t>
  </si>
  <si>
    <t>29</t>
  </si>
  <si>
    <t>94817-1110</t>
  </si>
  <si>
    <t>Dočasné premostenie výkopu  prejazdnou lávkou - montáž, prenájom, demontáž</t>
  </si>
  <si>
    <t>kpl</t>
  </si>
  <si>
    <t>-59059761</t>
  </si>
  <si>
    <t>30</t>
  </si>
  <si>
    <t>979081111</t>
  </si>
  <si>
    <t>Odvoz sutiny a vybúraných hmôt na skládku do 1 km</t>
  </si>
  <si>
    <t>-2004443827</t>
  </si>
  <si>
    <t>31</t>
  </si>
  <si>
    <t>979081121</t>
  </si>
  <si>
    <t>Odvoz sutiny a vybúraných hmôt na skládku za každý ďalší 1 km</t>
  </si>
  <si>
    <t>1817548803</t>
  </si>
  <si>
    <t>187,33*10</t>
  </si>
  <si>
    <t>32</t>
  </si>
  <si>
    <t>979089612</t>
  </si>
  <si>
    <t>Poplatok za skladovanie -  odpady zo stavieb a demolácií , ostatné</t>
  </si>
  <si>
    <t>-1617413948</t>
  </si>
  <si>
    <t>33</t>
  </si>
  <si>
    <t>998225111</t>
  </si>
  <si>
    <t>Presun hmôt pre pozemnú komunikáciu a letisko s krytom asfaltovým akejkoľvek dĺžky objektu</t>
  </si>
  <si>
    <t>930569627</t>
  </si>
  <si>
    <t>34</t>
  </si>
  <si>
    <t>711212559</t>
  </si>
  <si>
    <t>Hydroizolačná hmota Masterseal, stierka vonkajšia proti tlakovej vode</t>
  </si>
  <si>
    <t>1073267808</t>
  </si>
  <si>
    <t>"stena jednotlivých objektov</t>
  </si>
  <si>
    <t>13*1,5</t>
  </si>
  <si>
    <t>35</t>
  </si>
  <si>
    <t>998711101</t>
  </si>
  <si>
    <t>Presun hmôt pre izoláciu proti vode v objektoch výšky do 6 m</t>
  </si>
  <si>
    <t>454123732</t>
  </si>
  <si>
    <t>36</t>
  </si>
  <si>
    <t>460490012</t>
  </si>
  <si>
    <t>Rozvinutie a uloženie výstražnej fólie z PVC do ryhy, šírka 33 cm</t>
  </si>
  <si>
    <t>64</t>
  </si>
  <si>
    <t>771646216</t>
  </si>
  <si>
    <t>566,3*2</t>
  </si>
  <si>
    <t>37</t>
  </si>
  <si>
    <t>28300106300</t>
  </si>
  <si>
    <t>Výstražná fólia ZELENÁ</t>
  </si>
  <si>
    <t>128</t>
  </si>
  <si>
    <t>-415618952</t>
  </si>
  <si>
    <t>1132,6*1,1</t>
  </si>
  <si>
    <t>38</t>
  </si>
  <si>
    <t>460620006</t>
  </si>
  <si>
    <t>Osiatie povrchu trávnym semenom ručne, zasekanie hrablami,postrek,</t>
  </si>
  <si>
    <t>1439394373</t>
  </si>
  <si>
    <t>39</t>
  </si>
  <si>
    <t>0057211300</t>
  </si>
  <si>
    <t>Trávové semeno - výber</t>
  </si>
  <si>
    <t>kg</t>
  </si>
  <si>
    <t>-1214802425</t>
  </si>
  <si>
    <t>40</t>
  </si>
  <si>
    <t>HZS_pc1</t>
  </si>
  <si>
    <t>Vytýčenie trasy podzemných vedení</t>
  </si>
  <si>
    <t>512</t>
  </si>
  <si>
    <t>484125150</t>
  </si>
  <si>
    <t>41</t>
  </si>
  <si>
    <t>HZS_pc2</t>
  </si>
  <si>
    <t>Poplatok za záber verejného priestranstva</t>
  </si>
  <si>
    <t>-119701221</t>
  </si>
  <si>
    <t>VP -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</si>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</sst>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dd/mm/yyyy;@"/>
  </numFmts>
  <fonts count="43" x14ac:knownFonts="1">
    <font>
      <sz val="10"/>
      <color rgb="FF000000"/>
      <name val="Arial"/>
      <family val="2"/>
      <charset val="238"/>
    </font>
    <font>
      <sz val="8"/>
      <color rgb="FF000000"/>
      <name val="Trebuchet MS"/>
      <family val="2"/>
      <charset val="238"/>
    </font>
    <font>
      <sz val="8"/>
      <color rgb="FF969696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12"/>
      <color rgb="FF000000"/>
      <name val="Trebuchet MS"/>
      <family val="2"/>
      <charset val="238"/>
    </font>
    <font>
      <sz val="11"/>
      <color rgb="FF00000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color rgb="FF000000"/>
      <name val="Trebuchet MS"/>
      <family val="2"/>
      <charset val="238"/>
    </font>
    <font>
      <sz val="10"/>
      <color rgb="FF96000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color rgb="FF000000"/>
      <name val="Trebuchet MS"/>
      <family val="2"/>
      <charset val="238"/>
    </font>
    <font>
      <b/>
      <sz val="12"/>
      <color rgb="FF96969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color rgb="FF000000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color rgb="FF000000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color rgb="FF000000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color rgb="FF000000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u/>
      <sz val="11"/>
      <color rgb="FF0000FF"/>
      <name val="Calibri"/>
      <family val="2"/>
      <charset val="238"/>
    </font>
    <font>
      <u/>
      <sz val="10"/>
      <color rgb="FF0000FF"/>
      <name val="Trebuchet MS"/>
      <family val="2"/>
      <charset val="238"/>
    </font>
    <font>
      <u/>
      <sz val="10"/>
      <color rgb="FF0000FF"/>
      <name val="Trebuchet MS"/>
      <family val="2"/>
      <charset val="238"/>
    </font>
    <font>
      <u/>
      <sz val="10"/>
      <color rgb="FF0000FF"/>
      <name val="Trebuchet MS"/>
      <family val="2"/>
      <charset val="238"/>
    </font>
    <font>
      <u/>
      <sz val="10"/>
      <color rgb="FF0000FF"/>
      <name val="Trebuchet MS"/>
      <family val="2"/>
      <charset val="238"/>
    </font>
    <font>
      <u/>
      <sz val="10"/>
      <color rgb="FF0000FF"/>
      <name val="Trebuchet MS"/>
      <family val="2"/>
      <charset val="238"/>
    </font>
    <font>
      <sz val="18"/>
      <color rgb="FF0000FF"/>
      <name val="Wingdings 2"/>
      <family val="1"/>
      <charset val="2"/>
    </font>
  </fonts>
  <fills count="22">
    <fill>
      <patternFill patternType="none"/>
    </fill>
    <fill>
      <patternFill patternType="gray125"/>
    </fill>
    <fill>
      <patternFill patternType="solid">
        <fgColor rgb="FFFAE682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BEBEBE"/>
        <bgColor rgb="FFFFFFFF"/>
      </patternFill>
    </fill>
    <fill>
      <patternFill patternType="solid">
        <fgColor rgb="FFBEBEBE"/>
        <bgColor rgb="FFFFFFFF"/>
      </patternFill>
    </fill>
    <fill>
      <patternFill patternType="solid">
        <fgColor rgb="FFBEBEBE"/>
        <bgColor rgb="FFFFFFFF"/>
      </patternFill>
    </fill>
    <fill>
      <patternFill patternType="solid">
        <fgColor rgb="FFBEBEBE"/>
        <bgColor rgb="FFFFFFFF"/>
      </patternFill>
    </fill>
    <fill>
      <patternFill patternType="solid">
        <fgColor rgb="FFD2D2D2"/>
        <bgColor rgb="FFFFFFFF"/>
      </patternFill>
    </fill>
    <fill>
      <patternFill patternType="solid">
        <fgColor rgb="FFD2D2D2"/>
        <bgColor rgb="FFFFFFFF"/>
      </patternFill>
    </fill>
    <fill>
      <patternFill patternType="solid">
        <fgColor rgb="FFD2D2D2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D2D2D2"/>
        <bgColor rgb="FFFFFFFF"/>
      </patternFill>
    </fill>
    <fill>
      <patternFill patternType="solid">
        <fgColor rgb="FFD2D2D2"/>
        <bgColor rgb="FFFFFFFF"/>
      </patternFill>
    </fill>
    <fill>
      <patternFill patternType="solid">
        <fgColor rgb="FFD2D2D2"/>
        <bgColor rgb="FFFFFFFF"/>
      </patternFill>
    </fill>
    <fill>
      <patternFill patternType="solid">
        <fgColor rgb="FFD2D2D2"/>
        <bgColor rgb="FFFFFFFF"/>
      </patternFill>
    </fill>
    <fill>
      <patternFill patternType="solid">
        <fgColor rgb="FFFFFFCC"/>
        <bgColor rgb="FFFFFFFF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/>
  </cellStyleXfs>
  <cellXfs count="298"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12" fillId="2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7" fillId="0" borderId="0" xfId="0" applyFont="1" applyAlignment="1">
      <alignment horizontal="left" vertical="center"/>
    </xf>
    <xf numFmtId="0" fontId="1" fillId="0" borderId="0" xfId="0" applyFont="1"/>
    <xf numFmtId="0" fontId="18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/>
    <xf numFmtId="0" fontId="20" fillId="0" borderId="0" xfId="0" applyFont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7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4" fillId="6" borderId="12" xfId="0" applyFont="1" applyFill="1" applyBorder="1" applyAlignment="1">
      <alignment horizontal="left" vertical="center"/>
    </xf>
    <xf numFmtId="0" fontId="1" fillId="7" borderId="13" xfId="0" applyFont="1" applyFill="1" applyBorder="1" applyAlignment="1">
      <alignment vertical="center"/>
    </xf>
    <xf numFmtId="0" fontId="4" fillId="7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/>
    <xf numFmtId="0" fontId="1" fillId="0" borderId="19" xfId="0" applyFont="1" applyFill="1" applyBorder="1"/>
    <xf numFmtId="0" fontId="23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1" fillId="0" borderId="19" xfId="0" applyFont="1" applyFill="1" applyBorder="1" applyAlignment="1">
      <alignment vertical="center"/>
    </xf>
    <xf numFmtId="0" fontId="1" fillId="10" borderId="27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5" fillId="0" borderId="18" xfId="0" applyNumberFormat="1" applyFont="1" applyFill="1" applyBorder="1" applyAlignment="1">
      <alignment vertical="center"/>
    </xf>
    <xf numFmtId="4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vertical="center"/>
    </xf>
    <xf numFmtId="4" fontId="25" fillId="0" borderId="19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7" xfId="0" applyFont="1" applyFill="1" applyBorder="1" applyAlignment="1">
      <alignment vertical="center"/>
    </xf>
    <xf numFmtId="4" fontId="30" fillId="0" borderId="20" xfId="0" applyNumberFormat="1" applyFont="1" applyFill="1" applyBorder="1" applyAlignment="1">
      <alignment vertical="center"/>
    </xf>
    <xf numFmtId="4" fontId="30" fillId="0" borderId="21" xfId="0" applyNumberFormat="1" applyFont="1" applyFill="1" applyBorder="1" applyAlignment="1">
      <alignment vertical="center"/>
    </xf>
    <xf numFmtId="166" fontId="30" fillId="0" borderId="21" xfId="0" applyNumberFormat="1" applyFont="1" applyFill="1" applyBorder="1" applyAlignment="1">
      <alignment vertical="center"/>
    </xf>
    <xf numFmtId="4" fontId="30" fillId="0" borderId="22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23" fillId="12" borderId="32" xfId="0" applyNumberFormat="1" applyFont="1" applyFill="1" applyBorder="1" applyAlignment="1" applyProtection="1">
      <alignment horizontal="center" vertical="center"/>
      <protection locked="0"/>
    </xf>
    <xf numFmtId="0" fontId="23" fillId="13" borderId="33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164" fontId="23" fillId="14" borderId="34" xfId="0" applyNumberFormat="1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 applyProtection="1">
      <alignment horizontal="center" vertical="center"/>
      <protection locked="0"/>
    </xf>
    <xf numFmtId="4" fontId="23" fillId="0" borderId="19" xfId="0" applyNumberFormat="1" applyFont="1" applyFill="1" applyBorder="1" applyAlignment="1">
      <alignment vertical="center"/>
    </xf>
    <xf numFmtId="164" fontId="23" fillId="15" borderId="35" xfId="0" applyNumberFormat="1" applyFont="1" applyFill="1" applyBorder="1" applyAlignment="1" applyProtection="1">
      <alignment horizontal="center" vertical="center"/>
      <protection locked="0"/>
    </xf>
    <xf numFmtId="0" fontId="23" fillId="16" borderId="36" xfId="0" applyFont="1" applyFill="1" applyBorder="1" applyAlignment="1" applyProtection="1">
      <alignment horizontal="center" vertical="center"/>
      <protection locked="0"/>
    </xf>
    <xf numFmtId="4" fontId="23" fillId="0" borderId="22" xfId="0" applyNumberFormat="1" applyFont="1" applyFill="1" applyBorder="1" applyAlignment="1">
      <alignment vertical="center"/>
    </xf>
    <xf numFmtId="0" fontId="26" fillId="17" borderId="37" xfId="0" applyFont="1" applyFill="1" applyBorder="1" applyAlignment="1">
      <alignment horizontal="left" vertical="center"/>
    </xf>
    <xf numFmtId="0" fontId="1" fillId="17" borderId="37" xfId="0" applyFont="1" applyFill="1" applyBorder="1" applyAlignment="1">
      <alignment vertical="center"/>
    </xf>
    <xf numFmtId="0" fontId="1" fillId="2" borderId="1" xfId="0" applyFont="1" applyFill="1" applyBorder="1"/>
    <xf numFmtId="0" fontId="1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9" borderId="26" xfId="0" applyFont="1" applyFill="1" applyBorder="1" applyAlignment="1">
      <alignment horizontal="left" vertical="center"/>
    </xf>
    <xf numFmtId="0" fontId="4" fillId="10" borderId="27" xfId="0" applyFont="1" applyFill="1" applyBorder="1" applyAlignment="1">
      <alignment horizontal="right" vertical="center"/>
    </xf>
    <xf numFmtId="0" fontId="4" fillId="10" borderId="27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3" fillId="18" borderId="39" xfId="0" applyFont="1" applyFill="1" applyBorder="1" applyAlignment="1">
      <alignment horizontal="center" vertical="center" wrapText="1"/>
    </xf>
    <xf numFmtId="0" fontId="3" fillId="19" borderId="4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6" fontId="33" fillId="0" borderId="16" xfId="0" applyNumberFormat="1" applyFont="1" applyFill="1" applyBorder="1"/>
    <xf numFmtId="166" fontId="33" fillId="0" borderId="17" xfId="0" applyNumberFormat="1" applyFont="1" applyFill="1" applyBorder="1"/>
    <xf numFmtId="167" fontId="34" fillId="0" borderId="0" xfId="0" applyNumberFormat="1" applyFont="1" applyAlignment="1">
      <alignment vertical="center"/>
    </xf>
    <xf numFmtId="0" fontId="8" fillId="0" borderId="6" xfId="0" applyFont="1" applyFill="1" applyBorder="1"/>
    <xf numFmtId="0" fontId="8" fillId="0" borderId="0" xfId="0" applyFont="1"/>
    <xf numFmtId="0" fontId="6" fillId="0" borderId="0" xfId="0" applyFont="1" applyAlignment="1">
      <alignment horizontal="left"/>
    </xf>
    <xf numFmtId="0" fontId="8" fillId="0" borderId="7" xfId="0" applyFont="1" applyFill="1" applyBorder="1"/>
    <xf numFmtId="0" fontId="8" fillId="0" borderId="18" xfId="0" applyFont="1" applyFill="1" applyBorder="1"/>
    <xf numFmtId="166" fontId="8" fillId="0" borderId="0" xfId="0" applyNumberFormat="1" applyFont="1"/>
    <xf numFmtId="166" fontId="8" fillId="0" borderId="19" xfId="0" applyNumberFormat="1" applyFont="1" applyFill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49" fontId="1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167" fontId="1" fillId="0" borderId="38" xfId="0" applyNumberFormat="1" applyFont="1" applyFill="1" applyBorder="1" applyAlignment="1" applyProtection="1">
      <alignment vertical="center"/>
      <protection locked="0"/>
    </xf>
    <xf numFmtId="167" fontId="1" fillId="21" borderId="42" xfId="0" applyNumberFormat="1" applyFont="1" applyFill="1" applyBorder="1" applyAlignment="1" applyProtection="1">
      <alignment vertical="center"/>
      <protection locked="0"/>
    </xf>
    <xf numFmtId="0" fontId="2" fillId="21" borderId="42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Alignment="1">
      <alignment vertical="center"/>
    </xf>
    <xf numFmtId="166" fontId="2" fillId="0" borderId="1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7" fontId="9" fillId="0" borderId="0" xfId="0" applyNumberFormat="1" applyFont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67" fontId="11" fillId="0" borderId="0" xfId="0" applyNumberFormat="1" applyFont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5" fillId="0" borderId="38" xfId="0" applyFont="1" applyFill="1" applyBorder="1" applyAlignment="1" applyProtection="1">
      <alignment horizontal="center" vertical="center"/>
      <protection locked="0"/>
    </xf>
    <xf numFmtId="49" fontId="35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center" vertical="center" wrapText="1"/>
      <protection locked="0"/>
    </xf>
    <xf numFmtId="167" fontId="35" fillId="0" borderId="38" xfId="0" applyNumberFormat="1" applyFont="1" applyFill="1" applyBorder="1" applyAlignment="1" applyProtection="1">
      <alignment vertical="center"/>
      <protection locked="0"/>
    </xf>
    <xf numFmtId="0" fontId="1" fillId="0" borderId="18" xfId="0" applyFont="1" applyFill="1" applyBorder="1" applyAlignment="1">
      <alignment vertical="center"/>
    </xf>
    <xf numFmtId="0" fontId="1" fillId="21" borderId="42" xfId="0" applyFont="1" applyFill="1" applyBorder="1" applyAlignment="1" applyProtection="1">
      <alignment horizontal="center" vertical="center"/>
      <protection locked="0"/>
    </xf>
    <xf numFmtId="49" fontId="1" fillId="21" borderId="42" xfId="0" applyNumberFormat="1" applyFont="1" applyFill="1" applyBorder="1" applyAlignment="1" applyProtection="1">
      <alignment horizontal="left" vertical="center" wrapText="1"/>
      <protection locked="0"/>
    </xf>
    <xf numFmtId="0" fontId="1" fillId="21" borderId="42" xfId="0" applyFont="1" applyFill="1" applyBorder="1" applyAlignment="1" applyProtection="1">
      <alignment horizontal="center" vertical="center" wrapText="1"/>
      <protection locked="0"/>
    </xf>
    <xf numFmtId="0" fontId="2" fillId="21" borderId="42" xfId="0" applyFont="1" applyFill="1" applyBorder="1" applyAlignment="1" applyProtection="1">
      <alignment horizontal="center" vertical="center"/>
      <protection locked="0"/>
    </xf>
    <xf numFmtId="0" fontId="37" fillId="2" borderId="1" xfId="1" applyFont="1" applyFill="1" applyBorder="1" applyAlignment="1">
      <alignment vertical="center"/>
    </xf>
    <xf numFmtId="0" fontId="39" fillId="2" borderId="1" xfId="1" applyFont="1" applyFill="1" applyBorder="1" applyAlignment="1">
      <alignment vertical="center"/>
    </xf>
    <xf numFmtId="0" fontId="40" fillId="2" borderId="1" xfId="1" applyFont="1" applyFill="1" applyBorder="1" applyAlignment="1">
      <alignment vertical="center"/>
    </xf>
    <xf numFmtId="0" fontId="41" fillId="2" borderId="1" xfId="1" applyFont="1" applyFill="1" applyBorder="1" applyAlignment="1">
      <alignment vertical="center"/>
    </xf>
    <xf numFmtId="0" fontId="42" fillId="0" borderId="0" xfId="1" applyFont="1" applyAlignment="1">
      <alignment horizontal="center" vertical="center"/>
    </xf>
    <xf numFmtId="168" fontId="3" fillId="4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" borderId="2" xfId="0" applyFont="1" applyFill="1" applyBorder="1" applyAlignment="1">
      <alignment horizontal="center" vertical="center"/>
    </xf>
    <xf numFmtId="0" fontId="1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7" borderId="13" xfId="0" applyFont="1" applyFill="1" applyBorder="1" applyAlignment="1">
      <alignment horizontal="left" vertical="center"/>
    </xf>
    <xf numFmtId="0" fontId="1" fillId="7" borderId="13" xfId="0" applyFont="1" applyFill="1" applyBorder="1" applyAlignment="1">
      <alignment vertical="center"/>
    </xf>
    <xf numFmtId="4" fontId="4" fillId="7" borderId="13" xfId="0" applyNumberFormat="1" applyFont="1" applyFill="1" applyBorder="1" applyAlignment="1">
      <alignment vertical="center"/>
    </xf>
    <xf numFmtId="0" fontId="1" fillId="8" borderId="14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9" borderId="26" xfId="0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horizontal="left" vertical="center"/>
    </xf>
    <xf numFmtId="0" fontId="3" fillId="10" borderId="27" xfId="0" applyFont="1" applyFill="1" applyBorder="1" applyAlignment="1">
      <alignment horizontal="center" vertical="center"/>
    </xf>
    <xf numFmtId="0" fontId="3" fillId="11" borderId="2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7" fillId="4" borderId="8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4" fontId="26" fillId="17" borderId="37" xfId="0" applyNumberFormat="1" applyFont="1" applyFill="1" applyBorder="1" applyAlignment="1">
      <alignment vertical="center"/>
    </xf>
    <xf numFmtId="0" fontId="38" fillId="2" borderId="1" xfId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5" fontId="3" fillId="4" borderId="8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3" fillId="4" borderId="8" xfId="0" applyFont="1" applyFill="1" applyBorder="1" applyAlignment="1" applyProtection="1">
      <alignment horizontal="left" vertical="center"/>
      <protection locked="0"/>
    </xf>
    <xf numFmtId="0" fontId="3" fillId="4" borderId="8" xfId="0" applyFont="1" applyFill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10" borderId="27" xfId="0" applyNumberFormat="1" applyFont="1" applyFill="1" applyBorder="1" applyAlignment="1">
      <alignment vertical="center"/>
    </xf>
    <xf numFmtId="4" fontId="4" fillId="11" borderId="28" xfId="0" applyNumberFormat="1" applyFont="1" applyFill="1" applyBorder="1" applyAlignment="1">
      <alignment vertical="center"/>
    </xf>
    <xf numFmtId="0" fontId="3" fillId="17" borderId="37" xfId="0" applyFont="1" applyFill="1" applyBorder="1" applyAlignment="1">
      <alignment horizontal="center" vertical="center"/>
    </xf>
    <xf numFmtId="0" fontId="1" fillId="17" borderId="37" xfId="0" applyFont="1" applyFill="1" applyBorder="1" applyAlignment="1">
      <alignment vertical="center"/>
    </xf>
    <xf numFmtId="4" fontId="3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7" fontId="6" fillId="0" borderId="0" xfId="0" applyNumberFormat="1" applyFont="1"/>
    <xf numFmtId="4" fontId="32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3" fillId="19" borderId="40" xfId="0" applyFont="1" applyFill="1" applyBorder="1" applyAlignment="1">
      <alignment horizontal="center" vertical="center" wrapText="1"/>
    </xf>
    <xf numFmtId="0" fontId="3" fillId="20" borderId="41" xfId="0" applyFont="1" applyFill="1" applyBorder="1" applyAlignment="1">
      <alignment horizontal="center" vertical="center" wrapText="1"/>
    </xf>
    <xf numFmtId="167" fontId="26" fillId="0" borderId="16" xfId="0" applyNumberFormat="1" applyFont="1" applyFill="1" applyBorder="1"/>
    <xf numFmtId="167" fontId="4" fillId="0" borderId="16" xfId="0" applyNumberFormat="1" applyFont="1" applyFill="1" applyBorder="1" applyAlignment="1">
      <alignment vertical="center"/>
    </xf>
    <xf numFmtId="167" fontId="6" fillId="0" borderId="0" xfId="0" applyNumberFormat="1" applyFont="1" applyAlignment="1">
      <alignment vertical="center"/>
    </xf>
    <xf numFmtId="167" fontId="7" fillId="0" borderId="21" xfId="0" applyNumberFormat="1" applyFont="1" applyFill="1" applyBorder="1"/>
    <xf numFmtId="167" fontId="7" fillId="0" borderId="21" xfId="0" applyNumberFormat="1" applyFont="1" applyFill="1" applyBorder="1" applyAlignment="1">
      <alignment vertical="center"/>
    </xf>
    <xf numFmtId="0" fontId="1" fillId="0" borderId="38" xfId="0" applyFont="1" applyFill="1" applyBorder="1" applyAlignment="1" applyProtection="1">
      <alignment horizontal="left" vertical="center" wrapText="1"/>
      <protection locked="0"/>
    </xf>
    <xf numFmtId="167" fontId="1" fillId="21" borderId="42" xfId="0" applyNumberFormat="1" applyFont="1" applyFill="1" applyBorder="1" applyAlignment="1" applyProtection="1">
      <alignment vertical="center"/>
      <protection locked="0"/>
    </xf>
    <xf numFmtId="167" fontId="1" fillId="0" borderId="38" xfId="0" applyNumberFormat="1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167" fontId="35" fillId="21" borderId="42" xfId="0" applyNumberFormat="1" applyFont="1" applyFill="1" applyBorder="1" applyAlignment="1" applyProtection="1">
      <alignment vertical="center"/>
      <protection locked="0"/>
    </xf>
    <xf numFmtId="167" fontId="35" fillId="0" borderId="38" xfId="0" applyNumberFormat="1" applyFont="1" applyFill="1" applyBorder="1" applyAlignment="1" applyProtection="1">
      <alignment vertical="center"/>
      <protection locked="0"/>
    </xf>
    <xf numFmtId="167" fontId="7" fillId="0" borderId="30" xfId="0" applyNumberFormat="1" applyFont="1" applyFill="1" applyBorder="1"/>
    <xf numFmtId="167" fontId="7" fillId="0" borderId="30" xfId="0" applyNumberFormat="1" applyFont="1" applyFill="1" applyBorder="1" applyAlignment="1">
      <alignment vertical="center"/>
    </xf>
    <xf numFmtId="167" fontId="6" fillId="0" borderId="16" xfId="0" applyNumberFormat="1" applyFont="1" applyFill="1" applyBorder="1"/>
    <xf numFmtId="167" fontId="6" fillId="0" borderId="16" xfId="0" applyNumberFormat="1" applyFont="1" applyFill="1" applyBorder="1" applyAlignment="1">
      <alignment vertical="center"/>
    </xf>
    <xf numFmtId="167" fontId="6" fillId="0" borderId="30" xfId="0" applyNumberFormat="1" applyFont="1" applyFill="1" applyBorder="1"/>
    <xf numFmtId="167" fontId="6" fillId="0" borderId="30" xfId="0" applyNumberFormat="1" applyFont="1" applyFill="1" applyBorder="1" applyAlignment="1">
      <alignment vertical="center"/>
    </xf>
    <xf numFmtId="0" fontId="1" fillId="21" borderId="42" xfId="0" applyFont="1" applyFill="1" applyBorder="1" applyAlignment="1" applyProtection="1">
      <alignment horizontal="left" vertical="center" wrapText="1"/>
      <protection locked="0"/>
    </xf>
    <xf numFmtId="167" fontId="1" fillId="0" borderId="38" xfId="0" applyNumberFormat="1" applyFont="1" applyFill="1" applyBorder="1" applyAlignment="1">
      <alignment vertical="center"/>
    </xf>
  </cellXfs>
  <cellStyles count="2">
    <cellStyle name="Hypertextové prepojenie" xfId="1" builtinId="8"/>
    <cellStyle name="Normálna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uri="smNativeData">
      <pm:charStyles xmlns:pm="smNativeData" id="1523965365" count="1">
        <pm:charStyle name="Normal" fontId="1"/>
      </pm:charStyles>
      <pm:colors xmlns:pm="smNativeData" id="1523965365" count="12">
        <pm:color name="Colour 24" rgb="969696"/>
        <pm:color name="Colour 25" rgb="003366"/>
        <pm:color name="Colour 26" rgb="505050"/>
        <pm:color name="Colour 27" rgb="800080"/>
        <pm:color name="Colour 28" rgb="FAE682"/>
        <pm:color name="Colour 29" rgb="960000"/>
        <pm:color name="Colour 30" rgb="3366FF"/>
        <pm:color name="Colour 31" rgb="464646"/>
        <pm:color name="Colour 32" rgb="800000"/>
        <pm:color name="Colour 33" rgb="FFFFCC"/>
        <pm:color name="Colour 34" rgb="BEBEBE"/>
        <pm:color name="Colour 35" rgb="D2D2D2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271145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extLst>
            <a:ext uri="smNativeData">
              <pm:smNativeData xmlns:pm="smNativeData" xmlns="" val="SMDATA_13_td3VW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YeDPzDAAAABAAAAAAAAAAAAAAAAAAAAAAAAAAHgAAAGgAAAAAAAAAAAAAAAAAAAAAAAAAAAAAABAnAAAQJwAAAAAAAAAAAAAAAAAAAAAAAAAAAAAAAAAAAAAAAAAAAAAUAAAAAAAAAMDA/wAAAAAAZAAAADIAAAAAAAAAZAAAAAAAAAB/f38ACgAAACEAAAAwAAAALAAAAAAAAAAAAAAAAAAAAAEAAAAAAAAAAABxAgAAAAAAAAAAqwEAAKsBAAACAAAA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1145" cy="27114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276860</xdr:colOff>
      <xdr:row>0</xdr:row>
      <xdr:rowOff>276860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extLst>
            <a:ext uri="smNativeData">
              <pm:smNativeData xmlns:pm="smNativeData" xmlns="" val="SMDATA_13_td3VW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DAAAABAAAAAAAAAAAAAAAAAAAAAAAAAAHgAAAGgAAAAAAAAAAAAAAAAAAAAAAAAAAAAAABAnAAAQJwAAAAAAAAAAAAAAAAAAAAAAAAAAAAAAAAAAAAAAAAAAAAAUAAAAAAAAAMDA/wAAAAAAZAAAADIAAAAAAAAAZAAAAAAAAAB/f38ACgAAACEAAAAwAAAALAAAAAAAAAAAAAAAAAAAAAAAAAAAAAAA/gN+AgAAAAAAAAAAtAEAALQBAAACAAAA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>
      <pane ySplit="1" topLeftCell="A11" activePane="bottomLeft" state="frozen"/>
      <selection pane="bottomLeft" activeCell="AA26" sqref="AA26"/>
    </sheetView>
  </sheetViews>
  <sheetFormatPr defaultRowHeight="13.5" x14ac:dyDescent="0.3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11.57031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 customWidth="1"/>
  </cols>
  <sheetData>
    <row r="1" spans="1:73" ht="21.4" customHeight="1" x14ac:dyDescent="0.3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97" t="s">
        <v>2</v>
      </c>
      <c r="L1" s="197"/>
      <c r="M1" s="197"/>
      <c r="N1" s="197"/>
      <c r="O1" s="197"/>
      <c r="P1" s="197"/>
      <c r="Q1" s="197"/>
      <c r="R1" s="197"/>
      <c r="S1" s="197"/>
      <c r="T1" s="14"/>
      <c r="U1" s="14"/>
      <c r="V1" s="14"/>
      <c r="W1" s="200" t="s">
        <v>3</v>
      </c>
      <c r="X1" s="200"/>
      <c r="Y1" s="200"/>
      <c r="Z1" s="200"/>
      <c r="AA1" s="200"/>
      <c r="AB1" s="200"/>
      <c r="AC1" s="200"/>
      <c r="AD1" s="200"/>
      <c r="AE1" s="200"/>
      <c r="AF1" s="200"/>
      <c r="AG1" s="14"/>
      <c r="AH1" s="14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1:73" ht="36.950000000000003" customHeight="1" x14ac:dyDescent="0.3">
      <c r="C2" s="203" t="s">
        <v>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R2" s="205" t="s">
        <v>8</v>
      </c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S2" s="20" t="s">
        <v>9</v>
      </c>
      <c r="BT2" s="20" t="s">
        <v>10</v>
      </c>
    </row>
    <row r="3" spans="1:73" ht="6.95" customHeight="1" x14ac:dyDescent="0.3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10</v>
      </c>
    </row>
    <row r="4" spans="1:73" ht="36.950000000000003" customHeight="1" x14ac:dyDescent="0.3">
      <c r="B4" s="24"/>
      <c r="C4" s="207" t="s">
        <v>11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5"/>
      <c r="AS4" s="19" t="s">
        <v>12</v>
      </c>
      <c r="BE4" s="26" t="s">
        <v>13</v>
      </c>
      <c r="BS4" s="20" t="s">
        <v>9</v>
      </c>
    </row>
    <row r="5" spans="1:73" ht="14.45" customHeight="1" x14ac:dyDescent="0.3">
      <c r="B5" s="24"/>
      <c r="C5" s="27"/>
      <c r="D5" s="28" t="s">
        <v>14</v>
      </c>
      <c r="E5" s="27"/>
      <c r="F5" s="27"/>
      <c r="G5" s="27"/>
      <c r="H5" s="27"/>
      <c r="I5" s="27"/>
      <c r="J5" s="27"/>
      <c r="K5" s="209" t="s">
        <v>15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7"/>
      <c r="AQ5" s="25"/>
      <c r="BE5" s="210" t="s">
        <v>16</v>
      </c>
      <c r="BS5" s="20" t="s">
        <v>9</v>
      </c>
    </row>
    <row r="6" spans="1:73" ht="36.950000000000003" customHeight="1" x14ac:dyDescent="0.3">
      <c r="B6" s="24"/>
      <c r="C6" s="27"/>
      <c r="D6" s="30" t="s">
        <v>17</v>
      </c>
      <c r="E6" s="27"/>
      <c r="F6" s="27"/>
      <c r="G6" s="27"/>
      <c r="H6" s="27"/>
      <c r="I6" s="27"/>
      <c r="J6" s="27"/>
      <c r="K6" s="212" t="s">
        <v>18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7"/>
      <c r="AQ6" s="25"/>
      <c r="BE6" s="211"/>
      <c r="BS6" s="20" t="s">
        <v>9</v>
      </c>
    </row>
    <row r="7" spans="1:73" ht="14.45" customHeight="1" x14ac:dyDescent="0.3">
      <c r="B7" s="24"/>
      <c r="C7" s="27"/>
      <c r="D7" s="31" t="s">
        <v>19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20</v>
      </c>
      <c r="AL7" s="27"/>
      <c r="AM7" s="27"/>
      <c r="AN7" s="29" t="s">
        <v>5</v>
      </c>
      <c r="AO7" s="27"/>
      <c r="AP7" s="27"/>
      <c r="AQ7" s="25"/>
      <c r="BE7" s="211"/>
      <c r="BS7" s="20" t="s">
        <v>9</v>
      </c>
    </row>
    <row r="8" spans="1:73" ht="14.45" customHeight="1" x14ac:dyDescent="0.3">
      <c r="B8" s="24"/>
      <c r="C8" s="27"/>
      <c r="D8" s="31" t="s">
        <v>21</v>
      </c>
      <c r="E8" s="27"/>
      <c r="F8" s="27"/>
      <c r="G8" s="27"/>
      <c r="H8" s="27"/>
      <c r="I8" s="27"/>
      <c r="J8" s="27"/>
      <c r="K8" s="29" t="s">
        <v>22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23</v>
      </c>
      <c r="AL8" s="27"/>
      <c r="AM8" s="27"/>
      <c r="AN8" s="202">
        <v>43209</v>
      </c>
      <c r="AO8" s="27"/>
      <c r="AP8" s="27"/>
      <c r="AQ8" s="25"/>
      <c r="BE8" s="211"/>
      <c r="BS8" s="20" t="s">
        <v>9</v>
      </c>
    </row>
    <row r="9" spans="1:73" ht="14.45" customHeight="1" x14ac:dyDescent="0.3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5"/>
      <c r="BE9" s="211"/>
      <c r="BS9" s="20" t="s">
        <v>9</v>
      </c>
    </row>
    <row r="10" spans="1:73" ht="14.45" customHeight="1" x14ac:dyDescent="0.3">
      <c r="B10" s="24"/>
      <c r="C10" s="27"/>
      <c r="D10" s="31" t="s">
        <v>24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25</v>
      </c>
      <c r="AL10" s="27"/>
      <c r="AM10" s="27"/>
      <c r="AN10" s="29" t="s">
        <v>5</v>
      </c>
      <c r="AO10" s="27"/>
      <c r="AP10" s="27"/>
      <c r="AQ10" s="25"/>
      <c r="BE10" s="211"/>
      <c r="BS10" s="20" t="s">
        <v>9</v>
      </c>
    </row>
    <row r="11" spans="1:73" ht="18.600000000000001" customHeight="1" x14ac:dyDescent="0.3">
      <c r="B11" s="24"/>
      <c r="C11" s="27"/>
      <c r="D11" s="27"/>
      <c r="E11" s="29" t="s">
        <v>26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27</v>
      </c>
      <c r="AL11" s="27"/>
      <c r="AM11" s="27"/>
      <c r="AN11" s="29" t="s">
        <v>5</v>
      </c>
      <c r="AO11" s="27"/>
      <c r="AP11" s="27"/>
      <c r="AQ11" s="25"/>
      <c r="BE11" s="211"/>
      <c r="BS11" s="20" t="s">
        <v>9</v>
      </c>
    </row>
    <row r="12" spans="1:73" ht="6.95" customHeight="1" x14ac:dyDescent="0.3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E12" s="211"/>
      <c r="BS12" s="20" t="s">
        <v>9</v>
      </c>
    </row>
    <row r="13" spans="1:73" ht="14.45" customHeight="1" x14ac:dyDescent="0.3">
      <c r="B13" s="24"/>
      <c r="C13" s="27"/>
      <c r="D13" s="31" t="s">
        <v>28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25</v>
      </c>
      <c r="AL13" s="27"/>
      <c r="AM13" s="27"/>
      <c r="AN13" s="32" t="s">
        <v>29</v>
      </c>
      <c r="AO13" s="27"/>
      <c r="AP13" s="27"/>
      <c r="AQ13" s="25"/>
      <c r="BE13" s="211"/>
      <c r="BS13" s="20" t="s">
        <v>9</v>
      </c>
    </row>
    <row r="14" spans="1:73" ht="15" x14ac:dyDescent="0.3">
      <c r="B14" s="24"/>
      <c r="C14" s="27"/>
      <c r="D14" s="27"/>
      <c r="E14" s="213" t="s">
        <v>29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31" t="s">
        <v>27</v>
      </c>
      <c r="AL14" s="27"/>
      <c r="AM14" s="27"/>
      <c r="AN14" s="32" t="s">
        <v>29</v>
      </c>
      <c r="AO14" s="27"/>
      <c r="AP14" s="27"/>
      <c r="AQ14" s="25"/>
      <c r="BE14" s="211"/>
      <c r="BS14" s="20" t="s">
        <v>9</v>
      </c>
    </row>
    <row r="15" spans="1:73" ht="6.95" customHeight="1" x14ac:dyDescent="0.3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E15" s="211"/>
      <c r="BS15" s="20" t="s">
        <v>6</v>
      </c>
    </row>
    <row r="16" spans="1:73" ht="14.45" customHeight="1" x14ac:dyDescent="0.3">
      <c r="B16" s="24"/>
      <c r="C16" s="27"/>
      <c r="D16" s="31" t="s">
        <v>30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25</v>
      </c>
      <c r="AL16" s="27"/>
      <c r="AM16" s="27"/>
      <c r="AN16" s="29" t="s">
        <v>5</v>
      </c>
      <c r="AO16" s="27"/>
      <c r="AP16" s="27"/>
      <c r="AQ16" s="25"/>
      <c r="BE16" s="211"/>
      <c r="BS16" s="20" t="s">
        <v>6</v>
      </c>
    </row>
    <row r="17" spans="2:71" ht="18.600000000000001" customHeight="1" x14ac:dyDescent="0.3">
      <c r="B17" s="24"/>
      <c r="C17" s="27"/>
      <c r="D17" s="27"/>
      <c r="E17" s="29" t="s">
        <v>31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27</v>
      </c>
      <c r="AL17" s="27"/>
      <c r="AM17" s="27"/>
      <c r="AN17" s="29" t="s">
        <v>5</v>
      </c>
      <c r="AO17" s="27"/>
      <c r="AP17" s="27"/>
      <c r="AQ17" s="25"/>
      <c r="BE17" s="211"/>
      <c r="BS17" s="20" t="s">
        <v>32</v>
      </c>
    </row>
    <row r="18" spans="2:71" ht="6.95" customHeight="1" x14ac:dyDescent="0.3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E18" s="211"/>
      <c r="BS18" s="20" t="s">
        <v>33</v>
      </c>
    </row>
    <row r="19" spans="2:71" ht="14.45" customHeight="1" x14ac:dyDescent="0.3">
      <c r="B19" s="24"/>
      <c r="C19" s="27"/>
      <c r="D19" s="31" t="s">
        <v>34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25</v>
      </c>
      <c r="AL19" s="27"/>
      <c r="AM19" s="27"/>
      <c r="AN19" s="29" t="s">
        <v>5</v>
      </c>
      <c r="AO19" s="27"/>
      <c r="AP19" s="27"/>
      <c r="AQ19" s="25"/>
      <c r="BE19" s="211"/>
      <c r="BS19" s="20" t="s">
        <v>33</v>
      </c>
    </row>
    <row r="20" spans="2:71" ht="18.600000000000001" customHeight="1" x14ac:dyDescent="0.3">
      <c r="B20" s="24"/>
      <c r="C20" s="27"/>
      <c r="D20" s="27"/>
      <c r="E20" s="29" t="s">
        <v>35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27</v>
      </c>
      <c r="AL20" s="27"/>
      <c r="AM20" s="27"/>
      <c r="AN20" s="29" t="s">
        <v>5</v>
      </c>
      <c r="AO20" s="27"/>
      <c r="AP20" s="27"/>
      <c r="AQ20" s="25"/>
      <c r="BE20" s="211"/>
    </row>
    <row r="21" spans="2:71" ht="6.95" customHeight="1" x14ac:dyDescent="0.3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  <c r="BE21" s="211"/>
    </row>
    <row r="22" spans="2:71" ht="15" x14ac:dyDescent="0.3">
      <c r="B22" s="24"/>
      <c r="C22" s="27"/>
      <c r="D22" s="31" t="s">
        <v>36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  <c r="BE22" s="211"/>
    </row>
    <row r="23" spans="2:71" ht="16.5" customHeight="1" x14ac:dyDescent="0.3">
      <c r="B23" s="24"/>
      <c r="C23" s="27"/>
      <c r="D23" s="27"/>
      <c r="E23" s="215" t="s">
        <v>5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7"/>
      <c r="AP23" s="27"/>
      <c r="AQ23" s="25"/>
      <c r="BE23" s="211"/>
    </row>
    <row r="24" spans="2:71" ht="6.95" customHeight="1" x14ac:dyDescent="0.3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  <c r="BE24" s="211"/>
    </row>
    <row r="25" spans="2:71" ht="6.95" customHeight="1" x14ac:dyDescent="0.3">
      <c r="B25" s="24"/>
      <c r="C25" s="27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7"/>
      <c r="AQ25" s="25"/>
      <c r="BE25" s="211"/>
    </row>
    <row r="26" spans="2:71" ht="14.45" customHeight="1" x14ac:dyDescent="0.3">
      <c r="B26" s="24"/>
      <c r="C26" s="27"/>
      <c r="D26" s="34" t="s">
        <v>37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16">
        <f>ROUND(AG87,2)</f>
        <v>0</v>
      </c>
      <c r="AL26" s="206"/>
      <c r="AM26" s="206"/>
      <c r="AN26" s="206"/>
      <c r="AO26" s="206"/>
      <c r="AP26" s="27"/>
      <c r="AQ26" s="25"/>
      <c r="BE26" s="211"/>
    </row>
    <row r="27" spans="2:71" ht="14.45" customHeight="1" x14ac:dyDescent="0.3">
      <c r="B27" s="24"/>
      <c r="C27" s="27"/>
      <c r="D27" s="34" t="s">
        <v>38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16">
        <f>ROUND(AG90,2)</f>
        <v>0</v>
      </c>
      <c r="AL27" s="216"/>
      <c r="AM27" s="216"/>
      <c r="AN27" s="216"/>
      <c r="AO27" s="216"/>
      <c r="AP27" s="27"/>
      <c r="AQ27" s="25"/>
      <c r="BE27" s="211"/>
    </row>
    <row r="28" spans="2:71" s="1" customFormat="1" ht="6.95" customHeight="1" x14ac:dyDescent="0.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211"/>
    </row>
    <row r="29" spans="2:71" s="1" customFormat="1" ht="25.9" customHeight="1" x14ac:dyDescent="0.2">
      <c r="B29" s="35"/>
      <c r="C29" s="36"/>
      <c r="D29" s="38" t="s">
        <v>39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17">
        <f>ROUND(AK26+AK27,2)</f>
        <v>0</v>
      </c>
      <c r="AL29" s="218"/>
      <c r="AM29" s="218"/>
      <c r="AN29" s="218"/>
      <c r="AO29" s="218"/>
      <c r="AP29" s="36"/>
      <c r="AQ29" s="37"/>
      <c r="BE29" s="211"/>
    </row>
    <row r="30" spans="2:71" s="1" customFormat="1" ht="6.95" customHeight="1" x14ac:dyDescent="0.2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211"/>
    </row>
    <row r="31" spans="2:71" s="2" customFormat="1" ht="14.45" customHeight="1" x14ac:dyDescent="0.2">
      <c r="B31" s="40"/>
      <c r="C31" s="41"/>
      <c r="D31" s="42" t="s">
        <v>40</v>
      </c>
      <c r="E31" s="41"/>
      <c r="F31" s="42" t="s">
        <v>41</v>
      </c>
      <c r="G31" s="41"/>
      <c r="H31" s="41"/>
      <c r="I31" s="41"/>
      <c r="J31" s="41"/>
      <c r="K31" s="41"/>
      <c r="L31" s="219">
        <v>0.2</v>
      </c>
      <c r="M31" s="220"/>
      <c r="N31" s="220"/>
      <c r="O31" s="220"/>
      <c r="P31" s="41"/>
      <c r="Q31" s="41"/>
      <c r="R31" s="41"/>
      <c r="S31" s="41"/>
      <c r="T31" s="44" t="s">
        <v>42</v>
      </c>
      <c r="U31" s="41"/>
      <c r="V31" s="41"/>
      <c r="W31" s="221">
        <f>ROUND(AZ87+SUM(CD91:CD95),2)</f>
        <v>0</v>
      </c>
      <c r="X31" s="220"/>
      <c r="Y31" s="220"/>
      <c r="Z31" s="220"/>
      <c r="AA31" s="220"/>
      <c r="AB31" s="220"/>
      <c r="AC31" s="220"/>
      <c r="AD31" s="220"/>
      <c r="AE31" s="220"/>
      <c r="AF31" s="41"/>
      <c r="AG31" s="41"/>
      <c r="AH31" s="41"/>
      <c r="AI31" s="41"/>
      <c r="AJ31" s="41"/>
      <c r="AK31" s="221">
        <f>ROUND(AV87+SUM(BY91:BY95),2)</f>
        <v>0</v>
      </c>
      <c r="AL31" s="220"/>
      <c r="AM31" s="220"/>
      <c r="AN31" s="220"/>
      <c r="AO31" s="220"/>
      <c r="AP31" s="41"/>
      <c r="AQ31" s="45"/>
      <c r="BE31" s="211"/>
    </row>
    <row r="32" spans="2:71" s="2" customFormat="1" ht="14.45" customHeight="1" x14ac:dyDescent="0.2">
      <c r="B32" s="40"/>
      <c r="C32" s="41"/>
      <c r="D32" s="41"/>
      <c r="E32" s="41"/>
      <c r="F32" s="42" t="s">
        <v>43</v>
      </c>
      <c r="G32" s="41"/>
      <c r="H32" s="41"/>
      <c r="I32" s="41"/>
      <c r="J32" s="41"/>
      <c r="K32" s="41"/>
      <c r="L32" s="219">
        <v>0.2</v>
      </c>
      <c r="M32" s="220"/>
      <c r="N32" s="220"/>
      <c r="O32" s="220"/>
      <c r="P32" s="41"/>
      <c r="Q32" s="41"/>
      <c r="R32" s="41"/>
      <c r="S32" s="41"/>
      <c r="T32" s="44" t="s">
        <v>42</v>
      </c>
      <c r="U32" s="41"/>
      <c r="V32" s="41"/>
      <c r="W32" s="221">
        <f>ROUND(BA87+SUM(CE91:CE95),2)</f>
        <v>0</v>
      </c>
      <c r="X32" s="220"/>
      <c r="Y32" s="220"/>
      <c r="Z32" s="220"/>
      <c r="AA32" s="220"/>
      <c r="AB32" s="220"/>
      <c r="AC32" s="220"/>
      <c r="AD32" s="220"/>
      <c r="AE32" s="220"/>
      <c r="AF32" s="41"/>
      <c r="AG32" s="41"/>
      <c r="AH32" s="41"/>
      <c r="AI32" s="41"/>
      <c r="AJ32" s="41"/>
      <c r="AK32" s="221">
        <f>ROUND(AW87+SUM(BZ91:BZ95),2)</f>
        <v>0</v>
      </c>
      <c r="AL32" s="220"/>
      <c r="AM32" s="220"/>
      <c r="AN32" s="220"/>
      <c r="AO32" s="220"/>
      <c r="AP32" s="41"/>
      <c r="AQ32" s="45"/>
      <c r="BE32" s="211"/>
    </row>
    <row r="33" spans="2:57" s="2" customFormat="1" ht="14.45" hidden="1" customHeight="1" x14ac:dyDescent="0.2">
      <c r="B33" s="40"/>
      <c r="C33" s="41"/>
      <c r="D33" s="41"/>
      <c r="E33" s="41"/>
      <c r="F33" s="42" t="s">
        <v>44</v>
      </c>
      <c r="G33" s="41"/>
      <c r="H33" s="41"/>
      <c r="I33" s="41"/>
      <c r="J33" s="41"/>
      <c r="K33" s="41"/>
      <c r="L33" s="219">
        <v>0.2</v>
      </c>
      <c r="M33" s="220"/>
      <c r="N33" s="220"/>
      <c r="O33" s="220"/>
      <c r="P33" s="41"/>
      <c r="Q33" s="41"/>
      <c r="R33" s="41"/>
      <c r="S33" s="41"/>
      <c r="T33" s="44" t="s">
        <v>42</v>
      </c>
      <c r="U33" s="41"/>
      <c r="V33" s="41"/>
      <c r="W33" s="221">
        <f>ROUND(BB87+SUM(CF91:CF95),2)</f>
        <v>0</v>
      </c>
      <c r="X33" s="220"/>
      <c r="Y33" s="220"/>
      <c r="Z33" s="220"/>
      <c r="AA33" s="220"/>
      <c r="AB33" s="220"/>
      <c r="AC33" s="220"/>
      <c r="AD33" s="220"/>
      <c r="AE33" s="220"/>
      <c r="AF33" s="41"/>
      <c r="AG33" s="41"/>
      <c r="AH33" s="41"/>
      <c r="AI33" s="41"/>
      <c r="AJ33" s="41"/>
      <c r="AK33" s="221">
        <v>0</v>
      </c>
      <c r="AL33" s="220"/>
      <c r="AM33" s="220"/>
      <c r="AN33" s="220"/>
      <c r="AO33" s="220"/>
      <c r="AP33" s="41"/>
      <c r="AQ33" s="45"/>
      <c r="BE33" s="211"/>
    </row>
    <row r="34" spans="2:57" s="2" customFormat="1" ht="14.45" hidden="1" customHeight="1" x14ac:dyDescent="0.2">
      <c r="B34" s="40"/>
      <c r="C34" s="41"/>
      <c r="D34" s="41"/>
      <c r="E34" s="41"/>
      <c r="F34" s="42" t="s">
        <v>45</v>
      </c>
      <c r="G34" s="41"/>
      <c r="H34" s="41"/>
      <c r="I34" s="41"/>
      <c r="J34" s="41"/>
      <c r="K34" s="41"/>
      <c r="L34" s="219">
        <v>0.2</v>
      </c>
      <c r="M34" s="220"/>
      <c r="N34" s="220"/>
      <c r="O34" s="220"/>
      <c r="P34" s="41"/>
      <c r="Q34" s="41"/>
      <c r="R34" s="41"/>
      <c r="S34" s="41"/>
      <c r="T34" s="44" t="s">
        <v>42</v>
      </c>
      <c r="U34" s="41"/>
      <c r="V34" s="41"/>
      <c r="W34" s="221">
        <f>ROUND(BC87+SUM(CG91:CG95),2)</f>
        <v>0</v>
      </c>
      <c r="X34" s="220"/>
      <c r="Y34" s="220"/>
      <c r="Z34" s="220"/>
      <c r="AA34" s="220"/>
      <c r="AB34" s="220"/>
      <c r="AC34" s="220"/>
      <c r="AD34" s="220"/>
      <c r="AE34" s="220"/>
      <c r="AF34" s="41"/>
      <c r="AG34" s="41"/>
      <c r="AH34" s="41"/>
      <c r="AI34" s="41"/>
      <c r="AJ34" s="41"/>
      <c r="AK34" s="221">
        <v>0</v>
      </c>
      <c r="AL34" s="220"/>
      <c r="AM34" s="220"/>
      <c r="AN34" s="220"/>
      <c r="AO34" s="220"/>
      <c r="AP34" s="41"/>
      <c r="AQ34" s="45"/>
      <c r="BE34" s="211"/>
    </row>
    <row r="35" spans="2:57" s="2" customFormat="1" ht="14.45" hidden="1" customHeight="1" x14ac:dyDescent="0.2">
      <c r="B35" s="40"/>
      <c r="C35" s="41"/>
      <c r="D35" s="41"/>
      <c r="E35" s="41"/>
      <c r="F35" s="42" t="s">
        <v>46</v>
      </c>
      <c r="G35" s="41"/>
      <c r="H35" s="41"/>
      <c r="I35" s="41"/>
      <c r="J35" s="41"/>
      <c r="K35" s="41"/>
      <c r="L35" s="219">
        <v>0</v>
      </c>
      <c r="M35" s="220"/>
      <c r="N35" s="220"/>
      <c r="O35" s="220"/>
      <c r="P35" s="41"/>
      <c r="Q35" s="41"/>
      <c r="R35" s="41"/>
      <c r="S35" s="41"/>
      <c r="T35" s="44" t="s">
        <v>42</v>
      </c>
      <c r="U35" s="41"/>
      <c r="V35" s="41"/>
      <c r="W35" s="221">
        <f>ROUND(BD87+SUM(CH91:CH95),2)</f>
        <v>0</v>
      </c>
      <c r="X35" s="220"/>
      <c r="Y35" s="220"/>
      <c r="Z35" s="220"/>
      <c r="AA35" s="220"/>
      <c r="AB35" s="220"/>
      <c r="AC35" s="220"/>
      <c r="AD35" s="220"/>
      <c r="AE35" s="220"/>
      <c r="AF35" s="41"/>
      <c r="AG35" s="41"/>
      <c r="AH35" s="41"/>
      <c r="AI35" s="41"/>
      <c r="AJ35" s="41"/>
      <c r="AK35" s="221">
        <v>0</v>
      </c>
      <c r="AL35" s="220"/>
      <c r="AM35" s="220"/>
      <c r="AN35" s="220"/>
      <c r="AO35" s="220"/>
      <c r="AP35" s="41"/>
      <c r="AQ35" s="45"/>
    </row>
    <row r="36" spans="2:57" s="1" customFormat="1" ht="6.95" customHeight="1" x14ac:dyDescent="0.2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57" s="1" customFormat="1" ht="25.9" customHeight="1" x14ac:dyDescent="0.2">
      <c r="B37" s="35"/>
      <c r="C37" s="46"/>
      <c r="D37" s="47" t="s">
        <v>47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48</v>
      </c>
      <c r="U37" s="48"/>
      <c r="V37" s="48"/>
      <c r="W37" s="48"/>
      <c r="X37" s="222" t="s">
        <v>49</v>
      </c>
      <c r="Y37" s="223"/>
      <c r="Z37" s="223"/>
      <c r="AA37" s="223"/>
      <c r="AB37" s="223"/>
      <c r="AC37" s="48"/>
      <c r="AD37" s="48"/>
      <c r="AE37" s="48"/>
      <c r="AF37" s="48"/>
      <c r="AG37" s="48"/>
      <c r="AH37" s="48"/>
      <c r="AI37" s="48"/>
      <c r="AJ37" s="48"/>
      <c r="AK37" s="224">
        <f>SUM(AK29:AK35)</f>
        <v>0</v>
      </c>
      <c r="AL37" s="223"/>
      <c r="AM37" s="223"/>
      <c r="AN37" s="223"/>
      <c r="AO37" s="225"/>
      <c r="AP37" s="46"/>
      <c r="AQ37" s="37"/>
    </row>
    <row r="38" spans="2:57" s="1" customFormat="1" ht="14.45" customHeight="1" x14ac:dyDescent="0.2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57" x14ac:dyDescent="0.3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57" x14ac:dyDescent="0.3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57" x14ac:dyDescent="0.3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57" x14ac:dyDescent="0.3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57" x14ac:dyDescent="0.3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57" x14ac:dyDescent="0.3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57" x14ac:dyDescent="0.3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57" x14ac:dyDescent="0.3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</row>
    <row r="47" spans="2:57" x14ac:dyDescent="0.3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5"/>
    </row>
    <row r="48" spans="2:57" x14ac:dyDescent="0.3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5"/>
    </row>
    <row r="49" spans="2:43" s="1" customFormat="1" ht="15" x14ac:dyDescent="0.2">
      <c r="B49" s="35"/>
      <c r="C49" s="36"/>
      <c r="D49" s="50" t="s">
        <v>50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51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x14ac:dyDescent="0.3">
      <c r="B50" s="24"/>
      <c r="C50" s="27"/>
      <c r="D50" s="53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4"/>
      <c r="AA50" s="27"/>
      <c r="AB50" s="27"/>
      <c r="AC50" s="53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4"/>
      <c r="AP50" s="27"/>
      <c r="AQ50" s="25"/>
    </row>
    <row r="51" spans="2:43" x14ac:dyDescent="0.3">
      <c r="B51" s="24"/>
      <c r="C51" s="27"/>
      <c r="D51" s="53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4"/>
      <c r="AA51" s="27"/>
      <c r="AB51" s="27"/>
      <c r="AC51" s="53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4"/>
      <c r="AP51" s="27"/>
      <c r="AQ51" s="25"/>
    </row>
    <row r="52" spans="2:43" x14ac:dyDescent="0.3">
      <c r="B52" s="24"/>
      <c r="C52" s="27"/>
      <c r="D52" s="53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4"/>
      <c r="AA52" s="27"/>
      <c r="AB52" s="27"/>
      <c r="AC52" s="53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4"/>
      <c r="AP52" s="27"/>
      <c r="AQ52" s="25"/>
    </row>
    <row r="53" spans="2:43" x14ac:dyDescent="0.3">
      <c r="B53" s="24"/>
      <c r="C53" s="27"/>
      <c r="D53" s="53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4"/>
      <c r="AA53" s="27"/>
      <c r="AB53" s="27"/>
      <c r="AC53" s="53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4"/>
      <c r="AP53" s="27"/>
      <c r="AQ53" s="25"/>
    </row>
    <row r="54" spans="2:43" x14ac:dyDescent="0.3">
      <c r="B54" s="24"/>
      <c r="C54" s="27"/>
      <c r="D54" s="53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4"/>
      <c r="AA54" s="27"/>
      <c r="AB54" s="27"/>
      <c r="AC54" s="53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4"/>
      <c r="AP54" s="27"/>
      <c r="AQ54" s="25"/>
    </row>
    <row r="55" spans="2:43" x14ac:dyDescent="0.3">
      <c r="B55" s="24"/>
      <c r="C55" s="27"/>
      <c r="D55" s="53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4"/>
      <c r="AA55" s="27"/>
      <c r="AB55" s="27"/>
      <c r="AC55" s="53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4"/>
      <c r="AP55" s="27"/>
      <c r="AQ55" s="25"/>
    </row>
    <row r="56" spans="2:43" x14ac:dyDescent="0.3">
      <c r="B56" s="24"/>
      <c r="C56" s="27"/>
      <c r="D56" s="53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4"/>
      <c r="AA56" s="27"/>
      <c r="AB56" s="27"/>
      <c r="AC56" s="53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4"/>
      <c r="AP56" s="27"/>
      <c r="AQ56" s="25"/>
    </row>
    <row r="57" spans="2:43" x14ac:dyDescent="0.3">
      <c r="B57" s="24"/>
      <c r="C57" s="27"/>
      <c r="D57" s="53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4"/>
      <c r="AA57" s="27"/>
      <c r="AB57" s="27"/>
      <c r="AC57" s="53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4"/>
      <c r="AP57" s="27"/>
      <c r="AQ57" s="25"/>
    </row>
    <row r="58" spans="2:43" s="1" customFormat="1" ht="15" x14ac:dyDescent="0.2">
      <c r="B58" s="35"/>
      <c r="C58" s="36"/>
      <c r="D58" s="55" t="s">
        <v>52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53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52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53</v>
      </c>
      <c r="AN58" s="56"/>
      <c r="AO58" s="58"/>
      <c r="AP58" s="36"/>
      <c r="AQ58" s="37"/>
    </row>
    <row r="59" spans="2:43" x14ac:dyDescent="0.3"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5"/>
    </row>
    <row r="60" spans="2:43" s="1" customFormat="1" ht="15" x14ac:dyDescent="0.2">
      <c r="B60" s="35"/>
      <c r="C60" s="36"/>
      <c r="D60" s="50" t="s">
        <v>54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55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x14ac:dyDescent="0.3">
      <c r="B61" s="24"/>
      <c r="C61" s="27"/>
      <c r="D61" s="53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4"/>
      <c r="AA61" s="27"/>
      <c r="AB61" s="27"/>
      <c r="AC61" s="53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4"/>
      <c r="AP61" s="27"/>
      <c r="AQ61" s="25"/>
    </row>
    <row r="62" spans="2:43" x14ac:dyDescent="0.3">
      <c r="B62" s="24"/>
      <c r="C62" s="27"/>
      <c r="D62" s="53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4"/>
      <c r="AA62" s="27"/>
      <c r="AB62" s="27"/>
      <c r="AC62" s="53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4"/>
      <c r="AP62" s="27"/>
      <c r="AQ62" s="25"/>
    </row>
    <row r="63" spans="2:43" x14ac:dyDescent="0.3">
      <c r="B63" s="24"/>
      <c r="C63" s="27"/>
      <c r="D63" s="53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4"/>
      <c r="AA63" s="27"/>
      <c r="AB63" s="27"/>
      <c r="AC63" s="53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4"/>
      <c r="AP63" s="27"/>
      <c r="AQ63" s="25"/>
    </row>
    <row r="64" spans="2:43" x14ac:dyDescent="0.3">
      <c r="B64" s="24"/>
      <c r="C64" s="27"/>
      <c r="D64" s="53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4"/>
      <c r="AA64" s="27"/>
      <c r="AB64" s="27"/>
      <c r="AC64" s="53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4"/>
      <c r="AP64" s="27"/>
      <c r="AQ64" s="25"/>
    </row>
    <row r="65" spans="2:43" x14ac:dyDescent="0.3">
      <c r="B65" s="24"/>
      <c r="C65" s="27"/>
      <c r="D65" s="53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4"/>
      <c r="AA65" s="27"/>
      <c r="AB65" s="27"/>
      <c r="AC65" s="53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4"/>
      <c r="AP65" s="27"/>
      <c r="AQ65" s="25"/>
    </row>
    <row r="66" spans="2:43" x14ac:dyDescent="0.3">
      <c r="B66" s="24"/>
      <c r="C66" s="27"/>
      <c r="D66" s="53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4"/>
      <c r="AA66" s="27"/>
      <c r="AB66" s="27"/>
      <c r="AC66" s="53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4"/>
      <c r="AP66" s="27"/>
      <c r="AQ66" s="25"/>
    </row>
    <row r="67" spans="2:43" x14ac:dyDescent="0.3">
      <c r="B67" s="24"/>
      <c r="C67" s="27"/>
      <c r="D67" s="53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4"/>
      <c r="AA67" s="27"/>
      <c r="AB67" s="27"/>
      <c r="AC67" s="53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4"/>
      <c r="AP67" s="27"/>
      <c r="AQ67" s="25"/>
    </row>
    <row r="68" spans="2:43" x14ac:dyDescent="0.3">
      <c r="B68" s="24"/>
      <c r="C68" s="27"/>
      <c r="D68" s="53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4"/>
      <c r="AA68" s="27"/>
      <c r="AB68" s="27"/>
      <c r="AC68" s="53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4"/>
      <c r="AP68" s="27"/>
      <c r="AQ68" s="25"/>
    </row>
    <row r="69" spans="2:43" s="1" customFormat="1" ht="15" x14ac:dyDescent="0.2">
      <c r="B69" s="35"/>
      <c r="C69" s="36"/>
      <c r="D69" s="55" t="s">
        <v>52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53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52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53</v>
      </c>
      <c r="AN69" s="56"/>
      <c r="AO69" s="58"/>
      <c r="AP69" s="36"/>
      <c r="AQ69" s="37"/>
    </row>
    <row r="70" spans="2:43" s="1" customFormat="1" ht="6.95" customHeight="1" x14ac:dyDescent="0.2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 x14ac:dyDescent="0.2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 x14ac:dyDescent="0.2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0000000000003" customHeight="1" x14ac:dyDescent="0.2">
      <c r="B76" s="35"/>
      <c r="C76" s="207" t="s">
        <v>56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37"/>
    </row>
    <row r="77" spans="2:43" s="3" customFormat="1" ht="14.45" customHeight="1" x14ac:dyDescent="0.2">
      <c r="B77" s="65"/>
      <c r="C77" s="31" t="s">
        <v>14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2017-022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0000000000003" customHeight="1" x14ac:dyDescent="0.2">
      <c r="B78" s="68"/>
      <c r="C78" s="69" t="s">
        <v>17</v>
      </c>
      <c r="D78" s="70"/>
      <c r="E78" s="70"/>
      <c r="F78" s="70"/>
      <c r="G78" s="70"/>
      <c r="H78" s="70"/>
      <c r="I78" s="70"/>
      <c r="J78" s="70"/>
      <c r="K78" s="70"/>
      <c r="L78" s="226" t="str">
        <f>K6</f>
        <v>Plynová teplovodná kotolňa a rozvody tepla, Ul. Štúrova Beluša - rekonštrukcia rozvodov tepla</v>
      </c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70"/>
      <c r="AQ78" s="71"/>
    </row>
    <row r="79" spans="2:43" s="1" customFormat="1" ht="6.95" customHeight="1" x14ac:dyDescent="0.2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5" x14ac:dyDescent="0.2">
      <c r="B80" s="35"/>
      <c r="C80" s="31" t="s">
        <v>21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>Beluša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1" t="s">
        <v>23</v>
      </c>
      <c r="AJ80" s="36"/>
      <c r="AK80" s="36"/>
      <c r="AL80" s="36"/>
      <c r="AM80" s="73">
        <v>43200</v>
      </c>
      <c r="AN80" s="36"/>
      <c r="AO80" s="36"/>
      <c r="AP80" s="36"/>
      <c r="AQ80" s="37"/>
    </row>
    <row r="81" spans="1:89" s="1" customFormat="1" ht="6.95" customHeight="1" x14ac:dyDescent="0.2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1:89" s="1" customFormat="1" ht="15" x14ac:dyDescent="0.2">
      <c r="B82" s="35"/>
      <c r="C82" s="31" t="s">
        <v>24</v>
      </c>
      <c r="D82" s="36"/>
      <c r="E82" s="36"/>
      <c r="F82" s="36"/>
      <c r="G82" s="36"/>
      <c r="H82" s="36"/>
      <c r="I82" s="36"/>
      <c r="J82" s="36"/>
      <c r="K82" s="36"/>
      <c r="L82" s="66" t="str">
        <f>IF(E11="","",E11)</f>
        <v>OSBD, SNP 1936, 017 07 Považská Bystrica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1" t="s">
        <v>30</v>
      </c>
      <c r="AJ82" s="36"/>
      <c r="AK82" s="36"/>
      <c r="AL82" s="36"/>
      <c r="AM82" s="228" t="str">
        <f>IF(E17="","",E17)</f>
        <v>Energokontrol, s.r.o.</v>
      </c>
      <c r="AN82" s="228"/>
      <c r="AO82" s="228"/>
      <c r="AP82" s="228"/>
      <c r="AQ82" s="37"/>
      <c r="AS82" s="229" t="s">
        <v>57</v>
      </c>
      <c r="AT82" s="230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1:89" s="1" customFormat="1" ht="15" x14ac:dyDescent="0.2">
      <c r="B83" s="35"/>
      <c r="C83" s="31" t="s">
        <v>28</v>
      </c>
      <c r="D83" s="36"/>
      <c r="E83" s="36"/>
      <c r="F83" s="36"/>
      <c r="G83" s="36"/>
      <c r="H83" s="36"/>
      <c r="I83" s="36"/>
      <c r="J83" s="36"/>
      <c r="K83" s="36"/>
      <c r="L83" s="66" t="str">
        <f>IF(E14="Vyplň údaj","",E14)</f>
        <v/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1" t="s">
        <v>34</v>
      </c>
      <c r="AJ83" s="36"/>
      <c r="AK83" s="36"/>
      <c r="AL83" s="36"/>
      <c r="AM83" s="228" t="str">
        <f>IF(E20="","",E20)</f>
        <v>Ing. G. Gabčová</v>
      </c>
      <c r="AN83" s="228"/>
      <c r="AO83" s="228"/>
      <c r="AP83" s="228"/>
      <c r="AQ83" s="37"/>
      <c r="AS83" s="231"/>
      <c r="AT83" s="232"/>
      <c r="AU83" s="36"/>
      <c r="AV83" s="36"/>
      <c r="AW83" s="36"/>
      <c r="AX83" s="36"/>
      <c r="AY83" s="36"/>
      <c r="AZ83" s="36"/>
      <c r="BA83" s="36"/>
      <c r="BB83" s="36"/>
      <c r="BC83" s="36"/>
      <c r="BD83" s="74"/>
    </row>
    <row r="84" spans="1:89" s="1" customFormat="1" ht="10.9" customHeight="1" x14ac:dyDescent="0.2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31"/>
      <c r="AT84" s="232"/>
      <c r="AU84" s="36"/>
      <c r="AV84" s="36"/>
      <c r="AW84" s="36"/>
      <c r="AX84" s="36"/>
      <c r="AY84" s="36"/>
      <c r="AZ84" s="36"/>
      <c r="BA84" s="36"/>
      <c r="BB84" s="36"/>
      <c r="BC84" s="36"/>
      <c r="BD84" s="74"/>
    </row>
    <row r="85" spans="1:89" s="1" customFormat="1" ht="29.25" customHeight="1" x14ac:dyDescent="0.2">
      <c r="B85" s="35"/>
      <c r="C85" s="233" t="s">
        <v>58</v>
      </c>
      <c r="D85" s="234"/>
      <c r="E85" s="234"/>
      <c r="F85" s="234"/>
      <c r="G85" s="234"/>
      <c r="H85" s="75"/>
      <c r="I85" s="235" t="s">
        <v>59</v>
      </c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5" t="s">
        <v>60</v>
      </c>
      <c r="AH85" s="234"/>
      <c r="AI85" s="234"/>
      <c r="AJ85" s="234"/>
      <c r="AK85" s="234"/>
      <c r="AL85" s="234"/>
      <c r="AM85" s="234"/>
      <c r="AN85" s="235" t="s">
        <v>61</v>
      </c>
      <c r="AO85" s="234"/>
      <c r="AP85" s="236"/>
      <c r="AQ85" s="37"/>
      <c r="AS85" s="76" t="s">
        <v>62</v>
      </c>
      <c r="AT85" s="77" t="s">
        <v>63</v>
      </c>
      <c r="AU85" s="77" t="s">
        <v>64</v>
      </c>
      <c r="AV85" s="77" t="s">
        <v>65</v>
      </c>
      <c r="AW85" s="77" t="s">
        <v>66</v>
      </c>
      <c r="AX85" s="77" t="s">
        <v>67</v>
      </c>
      <c r="AY85" s="77" t="s">
        <v>68</v>
      </c>
      <c r="AZ85" s="77" t="s">
        <v>69</v>
      </c>
      <c r="BA85" s="77" t="s">
        <v>70</v>
      </c>
      <c r="BB85" s="77" t="s">
        <v>71</v>
      </c>
      <c r="BC85" s="77" t="s">
        <v>72</v>
      </c>
      <c r="BD85" s="78" t="s">
        <v>73</v>
      </c>
    </row>
    <row r="86" spans="1:89" s="1" customFormat="1" ht="10.9" customHeight="1" x14ac:dyDescent="0.2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9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1:89" s="4" customFormat="1" ht="32.450000000000003" customHeight="1" x14ac:dyDescent="0.2">
      <c r="B87" s="68"/>
      <c r="C87" s="80" t="s">
        <v>74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37">
        <f>ROUND(AG88,2)</f>
        <v>0</v>
      </c>
      <c r="AH87" s="237"/>
      <c r="AI87" s="237"/>
      <c r="AJ87" s="237"/>
      <c r="AK87" s="237"/>
      <c r="AL87" s="237"/>
      <c r="AM87" s="237"/>
      <c r="AN87" s="238">
        <f>SUM(AG87,AT87)</f>
        <v>0</v>
      </c>
      <c r="AO87" s="238"/>
      <c r="AP87" s="238"/>
      <c r="AQ87" s="71"/>
      <c r="AS87" s="82">
        <f>ROUND(AS88,2)</f>
        <v>0</v>
      </c>
      <c r="AT87" s="83">
        <f>ROUND(SUM(AV87:AW87),2)</f>
        <v>0</v>
      </c>
      <c r="AU87" s="84">
        <f>ROUND(AU88,5)</f>
        <v>0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>ROUND(AZ88,2)</f>
        <v>0</v>
      </c>
      <c r="BA87" s="83">
        <f>ROUND(BA88,2)</f>
        <v>0</v>
      </c>
      <c r="BB87" s="83">
        <f>ROUND(BB88,2)</f>
        <v>0</v>
      </c>
      <c r="BC87" s="83">
        <f>ROUND(BC88,2)</f>
        <v>0</v>
      </c>
      <c r="BD87" s="85">
        <f>ROUND(BD88,2)</f>
        <v>0</v>
      </c>
      <c r="BS87" s="86" t="s">
        <v>75</v>
      </c>
      <c r="BT87" s="86" t="s">
        <v>76</v>
      </c>
      <c r="BU87" s="87" t="s">
        <v>77</v>
      </c>
      <c r="BV87" s="86" t="s">
        <v>78</v>
      </c>
      <c r="BW87" s="86" t="s">
        <v>79</v>
      </c>
      <c r="BX87" s="86" t="s">
        <v>80</v>
      </c>
    </row>
    <row r="88" spans="1:89" s="5" customFormat="1" ht="16.5" customHeight="1" x14ac:dyDescent="0.2">
      <c r="A88" s="201" t="s">
        <v>81</v>
      </c>
      <c r="B88" s="88"/>
      <c r="C88" s="89"/>
      <c r="D88" s="239" t="s">
        <v>82</v>
      </c>
      <c r="E88" s="239"/>
      <c r="F88" s="239"/>
      <c r="G88" s="239"/>
      <c r="H88" s="239"/>
      <c r="I88" s="90"/>
      <c r="J88" s="239" t="s">
        <v>83</v>
      </c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39"/>
      <c r="AG88" s="240">
        <f>'a - Stavebná časť'!M30</f>
        <v>0</v>
      </c>
      <c r="AH88" s="241"/>
      <c r="AI88" s="241"/>
      <c r="AJ88" s="241"/>
      <c r="AK88" s="241"/>
      <c r="AL88" s="241"/>
      <c r="AM88" s="241"/>
      <c r="AN88" s="240">
        <f>SUM(AG88,AT88)</f>
        <v>0</v>
      </c>
      <c r="AO88" s="241"/>
      <c r="AP88" s="241"/>
      <c r="AQ88" s="91"/>
      <c r="AS88" s="92">
        <f>'a - Stavebná časť'!M28</f>
        <v>0</v>
      </c>
      <c r="AT88" s="93">
        <f>ROUND(SUM(AV88:AW88),2)</f>
        <v>0</v>
      </c>
      <c r="AU88" s="94">
        <f>'a - Stavebná časť'!W130</f>
        <v>0</v>
      </c>
      <c r="AV88" s="93">
        <f>'a - Stavebná časť'!M32</f>
        <v>0</v>
      </c>
      <c r="AW88" s="93">
        <f>'a - Stavebná časť'!M33</f>
        <v>0</v>
      </c>
      <c r="AX88" s="93">
        <f>'a - Stavebná časť'!M34</f>
        <v>0</v>
      </c>
      <c r="AY88" s="93">
        <f>'a - Stavebná časť'!M35</f>
        <v>0</v>
      </c>
      <c r="AZ88" s="93">
        <f>'a - Stavebná časť'!H32</f>
        <v>0</v>
      </c>
      <c r="BA88" s="93">
        <f>'a - Stavebná časť'!H33</f>
        <v>0</v>
      </c>
      <c r="BB88" s="93">
        <f>'a - Stavebná časť'!H34</f>
        <v>0</v>
      </c>
      <c r="BC88" s="93">
        <f>'a - Stavebná časť'!H35</f>
        <v>0</v>
      </c>
      <c r="BD88" s="95">
        <f>'a - Stavebná časť'!H36</f>
        <v>0</v>
      </c>
      <c r="BT88" s="96" t="s">
        <v>84</v>
      </c>
      <c r="BV88" s="96" t="s">
        <v>78</v>
      </c>
      <c r="BW88" s="96" t="s">
        <v>85</v>
      </c>
      <c r="BX88" s="96" t="s">
        <v>79</v>
      </c>
    </row>
    <row r="89" spans="1:89" x14ac:dyDescent="0.3">
      <c r="B89" s="24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5"/>
    </row>
    <row r="90" spans="1:89" s="1" customFormat="1" ht="30" customHeight="1" x14ac:dyDescent="0.2">
      <c r="B90" s="35"/>
      <c r="C90" s="80" t="s">
        <v>86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238">
        <f>ROUND(SUM(AG91:AG94),2)</f>
        <v>0</v>
      </c>
      <c r="AH90" s="238"/>
      <c r="AI90" s="238"/>
      <c r="AJ90" s="238"/>
      <c r="AK90" s="238"/>
      <c r="AL90" s="238"/>
      <c r="AM90" s="238"/>
      <c r="AN90" s="238">
        <f>ROUND(SUM(AN91:AN94),2)</f>
        <v>0</v>
      </c>
      <c r="AO90" s="238"/>
      <c r="AP90" s="238"/>
      <c r="AQ90" s="37"/>
      <c r="AS90" s="76" t="s">
        <v>87</v>
      </c>
      <c r="AT90" s="77" t="s">
        <v>88</v>
      </c>
      <c r="AU90" s="77" t="s">
        <v>40</v>
      </c>
      <c r="AV90" s="78" t="s">
        <v>63</v>
      </c>
    </row>
    <row r="91" spans="1:89" s="1" customFormat="1" ht="19.899999999999999" customHeight="1" x14ac:dyDescent="0.2">
      <c r="B91" s="35"/>
      <c r="C91" s="36"/>
      <c r="D91" s="97" t="s">
        <v>89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242">
        <f>ROUND(AG87*AS91,2)</f>
        <v>0</v>
      </c>
      <c r="AH91" s="243"/>
      <c r="AI91" s="243"/>
      <c r="AJ91" s="243"/>
      <c r="AK91" s="243"/>
      <c r="AL91" s="243"/>
      <c r="AM91" s="243"/>
      <c r="AN91" s="243">
        <f>ROUND(AG91+AV91,2)</f>
        <v>0</v>
      </c>
      <c r="AO91" s="243"/>
      <c r="AP91" s="243"/>
      <c r="AQ91" s="37"/>
      <c r="AS91" s="98">
        <v>0</v>
      </c>
      <c r="AT91" s="99" t="s">
        <v>90</v>
      </c>
      <c r="AU91" s="99" t="s">
        <v>41</v>
      </c>
      <c r="AV91" s="100">
        <f>ROUND(IF(AU91="základná",AG91*L31,IF(AU91="znížená",AG91*L32,0)),2)</f>
        <v>0</v>
      </c>
      <c r="BV91" s="20" t="s">
        <v>91</v>
      </c>
      <c r="BY91" s="101">
        <f>IF(AU91="základná",AV91,0)</f>
        <v>0</v>
      </c>
      <c r="BZ91" s="101">
        <f>IF(AU91="znížená",AV91,0)</f>
        <v>0</v>
      </c>
      <c r="CA91" s="101">
        <v>0</v>
      </c>
      <c r="CB91" s="101">
        <v>0</v>
      </c>
      <c r="CC91" s="101">
        <v>0</v>
      </c>
      <c r="CD91" s="101">
        <f>IF(AU91="základná",AG91,0)</f>
        <v>0</v>
      </c>
      <c r="CE91" s="101">
        <f>IF(AU91="znížená",AG91,0)</f>
        <v>0</v>
      </c>
      <c r="CF91" s="101">
        <f>IF(AU91="zákl. prenesená",AG91,0)</f>
        <v>0</v>
      </c>
      <c r="CG91" s="101">
        <f>IF(AU91="zníž. prenesená",AG91,0)</f>
        <v>0</v>
      </c>
      <c r="CH91" s="101">
        <f>IF(AU91="nulová",AG91,0)</f>
        <v>0</v>
      </c>
      <c r="CI91" s="20">
        <f>IF(AU91="základná",1,IF(AU91="znížená",2,IF(AU91="zákl. prenesená",4,IF(AU91="zníž. prenesená",5,3))))</f>
        <v>1</v>
      </c>
      <c r="CJ91" s="20">
        <f>IF(AT91="stavebná časť",1,IF(8891="investičná časť",2,3))</f>
        <v>1</v>
      </c>
      <c r="CK91" s="20" t="str">
        <f>IF(D91="Vyplň vlastné","","x")</f>
        <v>x</v>
      </c>
    </row>
    <row r="92" spans="1:89" s="1" customFormat="1" ht="19.899999999999999" customHeight="1" x14ac:dyDescent="0.2">
      <c r="B92" s="35"/>
      <c r="C92" s="36"/>
      <c r="D92" s="244" t="s">
        <v>92</v>
      </c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36"/>
      <c r="AD92" s="36"/>
      <c r="AE92" s="36"/>
      <c r="AF92" s="36"/>
      <c r="AG92" s="242">
        <f>AG87*AS92</f>
        <v>0</v>
      </c>
      <c r="AH92" s="243"/>
      <c r="AI92" s="243"/>
      <c r="AJ92" s="243"/>
      <c r="AK92" s="243"/>
      <c r="AL92" s="243"/>
      <c r="AM92" s="243"/>
      <c r="AN92" s="243">
        <f>AG92+AV92</f>
        <v>0</v>
      </c>
      <c r="AO92" s="243"/>
      <c r="AP92" s="243"/>
      <c r="AQ92" s="37"/>
      <c r="AS92" s="102">
        <v>0</v>
      </c>
      <c r="AT92" s="103" t="s">
        <v>90</v>
      </c>
      <c r="AU92" s="103" t="s">
        <v>41</v>
      </c>
      <c r="AV92" s="104">
        <f>ROUND(IF(AU92="nulová",0,IF(OR(AU92="základná",AU92="zákl. prenesená"),AG92*L31,AG92*L32)),2)</f>
        <v>0</v>
      </c>
      <c r="BV92" s="20" t="s">
        <v>93</v>
      </c>
      <c r="BY92" s="101">
        <f>IF(AU92="základná",AV92,0)</f>
        <v>0</v>
      </c>
      <c r="BZ92" s="101">
        <f>IF(AU92="znížená",AV92,0)</f>
        <v>0</v>
      </c>
      <c r="CA92" s="101">
        <f>IF(AU92="zákl. prenesená",AV92,0)</f>
        <v>0</v>
      </c>
      <c r="CB92" s="101">
        <f>IF(AU92="zníž. prenesená",AV92,0)</f>
        <v>0</v>
      </c>
      <c r="CC92" s="101">
        <f>IF(AU92="nulová",AV92,0)</f>
        <v>0</v>
      </c>
      <c r="CD92" s="101">
        <f>IF(AU92="základná",AG92,0)</f>
        <v>0</v>
      </c>
      <c r="CE92" s="101">
        <f>IF(AU92="znížená",AG92,0)</f>
        <v>0</v>
      </c>
      <c r="CF92" s="101">
        <f>IF(AU92="zákl. prenesená",AG92,0)</f>
        <v>0</v>
      </c>
      <c r="CG92" s="101">
        <f>IF(AU92="zníž. prenesená",AG92,0)</f>
        <v>0</v>
      </c>
      <c r="CH92" s="101">
        <f>IF(AU92="nulová",AG92,0)</f>
        <v>0</v>
      </c>
      <c r="CI92" s="20">
        <f>IF(AU92="základná",1,IF(AU92="znížená",2,IF(AU92="zákl. prenesená",4,IF(AU92="zníž. prenesená",5,3))))</f>
        <v>1</v>
      </c>
      <c r="CJ92" s="20">
        <f>IF(AT92="stavebná časť",1,IF(8892="investičná časť",2,3))</f>
        <v>1</v>
      </c>
      <c r="CK92" s="20" t="str">
        <f>IF(D92="Vyplň vlastné","","x")</f>
        <v/>
      </c>
    </row>
    <row r="93" spans="1:89" s="1" customFormat="1" ht="19.899999999999999" customHeight="1" x14ac:dyDescent="0.2">
      <c r="B93" s="35"/>
      <c r="C93" s="36"/>
      <c r="D93" s="244" t="s">
        <v>92</v>
      </c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36"/>
      <c r="AD93" s="36"/>
      <c r="AE93" s="36"/>
      <c r="AF93" s="36"/>
      <c r="AG93" s="242">
        <f>AG87*AS93</f>
        <v>0</v>
      </c>
      <c r="AH93" s="243"/>
      <c r="AI93" s="243"/>
      <c r="AJ93" s="243"/>
      <c r="AK93" s="243"/>
      <c r="AL93" s="243"/>
      <c r="AM93" s="243"/>
      <c r="AN93" s="243">
        <f>AG93+AV93</f>
        <v>0</v>
      </c>
      <c r="AO93" s="243"/>
      <c r="AP93" s="243"/>
      <c r="AQ93" s="37"/>
      <c r="AS93" s="102">
        <v>0</v>
      </c>
      <c r="AT93" s="103" t="s">
        <v>90</v>
      </c>
      <c r="AU93" s="103" t="s">
        <v>41</v>
      </c>
      <c r="AV93" s="104">
        <f>ROUND(IF(AU93="nulová",0,IF(OR(AU93="základná",AU93="zákl. prenesená"),AG93*L31,AG93*L32)),2)</f>
        <v>0</v>
      </c>
      <c r="BV93" s="20" t="s">
        <v>93</v>
      </c>
      <c r="BY93" s="101">
        <f>IF(AU93="základná",AV93,0)</f>
        <v>0</v>
      </c>
      <c r="BZ93" s="101">
        <f>IF(AU93="znížená",AV93,0)</f>
        <v>0</v>
      </c>
      <c r="CA93" s="101">
        <f>IF(AU93="zákl. prenesená",AV93,0)</f>
        <v>0</v>
      </c>
      <c r="CB93" s="101">
        <f>IF(AU93="zníž. prenesená",AV93,0)</f>
        <v>0</v>
      </c>
      <c r="CC93" s="101">
        <f>IF(AU93="nulová",AV93,0)</f>
        <v>0</v>
      </c>
      <c r="CD93" s="101">
        <f>IF(AU93="základná",AG93,0)</f>
        <v>0</v>
      </c>
      <c r="CE93" s="101">
        <f>IF(AU93="znížená",AG93,0)</f>
        <v>0</v>
      </c>
      <c r="CF93" s="101">
        <f>IF(AU93="zákl. prenesená",AG93,0)</f>
        <v>0</v>
      </c>
      <c r="CG93" s="101">
        <f>IF(AU93="zníž. prenesená",AG93,0)</f>
        <v>0</v>
      </c>
      <c r="CH93" s="101">
        <f>IF(AU93="nulová",AG93,0)</f>
        <v>0</v>
      </c>
      <c r="CI93" s="20">
        <f>IF(AU93="základná",1,IF(AU93="znížená",2,IF(AU93="zákl. prenesená",4,IF(AU93="zníž. prenesená",5,3))))</f>
        <v>1</v>
      </c>
      <c r="CJ93" s="20">
        <f>IF(AT93="stavebná časť",1,IF(8893="investičná časť",2,3))</f>
        <v>1</v>
      </c>
      <c r="CK93" s="20" t="str">
        <f>IF(D93="Vyplň vlastné","","x")</f>
        <v/>
      </c>
    </row>
    <row r="94" spans="1:89" s="1" customFormat="1" ht="19.899999999999999" customHeight="1" x14ac:dyDescent="0.2">
      <c r="B94" s="35"/>
      <c r="C94" s="36"/>
      <c r="D94" s="244" t="s">
        <v>92</v>
      </c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36"/>
      <c r="AD94" s="36"/>
      <c r="AE94" s="36"/>
      <c r="AF94" s="36"/>
      <c r="AG94" s="242">
        <f>AG87*AS94</f>
        <v>0</v>
      </c>
      <c r="AH94" s="243"/>
      <c r="AI94" s="243"/>
      <c r="AJ94" s="243"/>
      <c r="AK94" s="243"/>
      <c r="AL94" s="243"/>
      <c r="AM94" s="243"/>
      <c r="AN94" s="243">
        <f>AG94+AV94</f>
        <v>0</v>
      </c>
      <c r="AO94" s="243"/>
      <c r="AP94" s="243"/>
      <c r="AQ94" s="37"/>
      <c r="AS94" s="105">
        <v>0</v>
      </c>
      <c r="AT94" s="106" t="s">
        <v>90</v>
      </c>
      <c r="AU94" s="106" t="s">
        <v>41</v>
      </c>
      <c r="AV94" s="107">
        <f>ROUND(IF(AU94="nulová",0,IF(OR(AU94="základná",AU94="zákl. prenesená"),AG94*L31,AG94*L32)),2)</f>
        <v>0</v>
      </c>
      <c r="BV94" s="20" t="s">
        <v>93</v>
      </c>
      <c r="BY94" s="101">
        <f>IF(AU94="základná",AV94,0)</f>
        <v>0</v>
      </c>
      <c r="BZ94" s="101">
        <f>IF(AU94="znížená",AV94,0)</f>
        <v>0</v>
      </c>
      <c r="CA94" s="101">
        <f>IF(AU94="zákl. prenesená",AV94,0)</f>
        <v>0</v>
      </c>
      <c r="CB94" s="101">
        <f>IF(AU94="zníž. prenesená",AV94,0)</f>
        <v>0</v>
      </c>
      <c r="CC94" s="101">
        <f>IF(AU94="nulová",AV94,0)</f>
        <v>0</v>
      </c>
      <c r="CD94" s="101">
        <f>IF(AU94="základná",AG94,0)</f>
        <v>0</v>
      </c>
      <c r="CE94" s="101">
        <f>IF(AU94="znížená",AG94,0)</f>
        <v>0</v>
      </c>
      <c r="CF94" s="101">
        <f>IF(AU94="zákl. prenesená",AG94,0)</f>
        <v>0</v>
      </c>
      <c r="CG94" s="101">
        <f>IF(AU94="zníž. prenesená",AG94,0)</f>
        <v>0</v>
      </c>
      <c r="CH94" s="101">
        <f>IF(AU94="nulová",AG94,0)</f>
        <v>0</v>
      </c>
      <c r="CI94" s="20">
        <f>IF(AU94="základná",1,IF(AU94="znížená",2,IF(AU94="zákl. prenesená",4,IF(AU94="zníž. prenesená",5,3))))</f>
        <v>1</v>
      </c>
      <c r="CJ94" s="20">
        <f>IF(AT94="stavebná časť",1,IF(8894="investičná časť",2,3))</f>
        <v>1</v>
      </c>
      <c r="CK94" s="20" t="str">
        <f>IF(D94="Vyplň vlastné","","x")</f>
        <v/>
      </c>
    </row>
    <row r="95" spans="1:89" s="1" customFormat="1" ht="10.9" customHeight="1" x14ac:dyDescent="0.2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7"/>
    </row>
    <row r="96" spans="1:89" s="1" customFormat="1" ht="30" customHeight="1" x14ac:dyDescent="0.2">
      <c r="B96" s="35"/>
      <c r="C96" s="108" t="s">
        <v>94</v>
      </c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246">
        <f>ROUND(AG87+AG90,2)</f>
        <v>0</v>
      </c>
      <c r="AH96" s="246"/>
      <c r="AI96" s="246"/>
      <c r="AJ96" s="246"/>
      <c r="AK96" s="246"/>
      <c r="AL96" s="246"/>
      <c r="AM96" s="246"/>
      <c r="AN96" s="246">
        <f>AN87+AN90</f>
        <v>0</v>
      </c>
      <c r="AO96" s="246"/>
      <c r="AP96" s="246"/>
      <c r="AQ96" s="37"/>
    </row>
    <row r="97" spans="2:43" s="1" customFormat="1" ht="6.95" customHeight="1" x14ac:dyDescent="0.2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1"/>
    </row>
  </sheetData>
  <mergeCells count="58">
    <mergeCell ref="AG96:AM96"/>
    <mergeCell ref="AN96:AP96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D88:H88"/>
    <mergeCell ref="J88:AF88"/>
    <mergeCell ref="AG88:AM88"/>
    <mergeCell ref="AN88:AP88"/>
    <mergeCell ref="AG90:AM90"/>
    <mergeCell ref="AN90:AP90"/>
    <mergeCell ref="C85:G85"/>
    <mergeCell ref="I85:AF85"/>
    <mergeCell ref="AG85:AM85"/>
    <mergeCell ref="AN85:AP85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AK32:AO32"/>
    <mergeCell ref="L33:O33"/>
    <mergeCell ref="W33:AE33"/>
    <mergeCell ref="AK33:AO33"/>
    <mergeCell ref="L34:O34"/>
    <mergeCell ref="W34:AE34"/>
    <mergeCell ref="AK34:AO34"/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</mergeCells>
  <dataValidations count="2"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  <dataValidation type="list" allowBlank="1" showInputMessage="1" showErrorMessage="1" error="Povolené sú hodnoty základná, znížená, nulová." sqref="AU91:AU95">
      <formula1>"základná, znížená, nulová"</formula1>
    </dataValidation>
  </dataValidations>
  <hyperlinks>
    <hyperlink ref="K1" location="C2" display="1) Súhrnný list stavby"/>
    <hyperlink ref="L1" location="C2" display="C2"/>
    <hyperlink ref="M1" location="C2" display="C2"/>
    <hyperlink ref="N1" location="C2" display="C2"/>
    <hyperlink ref="O1" location="C2" display="C2"/>
    <hyperlink ref="P1" location="C2" display="C2"/>
    <hyperlink ref="Q1" location="C2" display="C2"/>
    <hyperlink ref="R1" location="C2" display="C2"/>
    <hyperlink ref="S1" location="C2" display="C2"/>
    <hyperlink ref="W1" location="C87" display="2) Rekapitulácia objektov"/>
    <hyperlink ref="X1" location="C87" display="C87"/>
    <hyperlink ref="Y1" location="C87" display="C87"/>
    <hyperlink ref="Z1" location="C87" display="C87"/>
    <hyperlink ref="AA1" location="C87" display="C87"/>
    <hyperlink ref="AB1" location="C87" display="C87"/>
    <hyperlink ref="AC1" location="C87" display="C87"/>
    <hyperlink ref="AD1" location="C87" display="C87"/>
    <hyperlink ref="AE1" location="C87" display="C87"/>
    <hyperlink ref="AF1" location="C87" display="C87"/>
    <hyperlink ref="A88" location="'a - Stavebná časť'!C2" display="/"/>
  </hyperlinks>
  <pageMargins left="0.58333299999999999" right="0.58333299999999999" top="0.5" bottom="0.466667" header="0" footer="0"/>
  <pageSetup paperSize="9" fitToWidth="0" fitToHeight="100" blackAndWhite="1"/>
  <headerFooter>
    <oddFooter>&amp;CStrana &amp;P z &amp;N</oddFooter>
  </headerFooter>
  <drawing r:id="rId1"/>
  <extLst>
    <ext uri="smNativeData">
      <pm:sheetPrefs xmlns:pm="smNativeData" day="152396536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3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 customWidth="1"/>
  </cols>
  <sheetData>
    <row r="1" spans="1:66" ht="21.95" customHeight="1" x14ac:dyDescent="0.3">
      <c r="A1" s="110"/>
      <c r="B1" s="14"/>
      <c r="C1" s="14"/>
      <c r="D1" s="15" t="s">
        <v>1</v>
      </c>
      <c r="E1" s="14"/>
      <c r="F1" s="197" t="s">
        <v>95</v>
      </c>
      <c r="G1" s="197"/>
      <c r="H1" s="247" t="s">
        <v>96</v>
      </c>
      <c r="I1" s="247"/>
      <c r="J1" s="247"/>
      <c r="K1" s="247"/>
      <c r="L1" s="198" t="s">
        <v>97</v>
      </c>
      <c r="M1" s="14"/>
      <c r="N1" s="14"/>
      <c r="O1" s="15" t="s">
        <v>98</v>
      </c>
      <c r="P1" s="14"/>
      <c r="Q1" s="14"/>
      <c r="R1" s="14"/>
      <c r="S1" s="199" t="s">
        <v>99</v>
      </c>
      <c r="T1" s="199"/>
      <c r="U1" s="110"/>
      <c r="V1" s="11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 x14ac:dyDescent="0.3">
      <c r="C2" s="203" t="s">
        <v>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S2" s="205" t="s">
        <v>8</v>
      </c>
      <c r="T2" s="206"/>
      <c r="U2" s="206"/>
      <c r="V2" s="206"/>
      <c r="W2" s="206"/>
      <c r="X2" s="206"/>
      <c r="Y2" s="206"/>
      <c r="Z2" s="206"/>
      <c r="AA2" s="206"/>
      <c r="AB2" s="206"/>
      <c r="AC2" s="206"/>
      <c r="AT2" s="20" t="s">
        <v>85</v>
      </c>
    </row>
    <row r="3" spans="1:66" ht="6.95" customHeight="1" x14ac:dyDescent="0.3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76</v>
      </c>
    </row>
    <row r="4" spans="1:66" ht="36.950000000000003" customHeight="1" x14ac:dyDescent="0.3">
      <c r="B4" s="24"/>
      <c r="C4" s="207" t="s">
        <v>100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5"/>
      <c r="T4" s="19" t="s">
        <v>12</v>
      </c>
      <c r="AT4" s="20" t="s">
        <v>6</v>
      </c>
    </row>
    <row r="5" spans="1:66" ht="6.95" customHeight="1" x14ac:dyDescent="0.3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5" customHeight="1" x14ac:dyDescent="0.3">
      <c r="B6" s="24"/>
      <c r="C6" s="27"/>
      <c r="D6" s="31" t="s">
        <v>17</v>
      </c>
      <c r="E6" s="27"/>
      <c r="F6" s="248" t="str">
        <f>'Rekapitulácia stavby'!K6</f>
        <v>Plynová teplovodná kotolňa a rozvody tepla, Ul. Štúrova Beluša - rekonštrukcia rozvodov tepla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7"/>
      <c r="R6" s="25"/>
    </row>
    <row r="7" spans="1:66" s="1" customFormat="1" ht="32.85" customHeight="1" x14ac:dyDescent="0.2">
      <c r="B7" s="35"/>
      <c r="C7" s="36"/>
      <c r="D7" s="30" t="s">
        <v>101</v>
      </c>
      <c r="E7" s="36"/>
      <c r="F7" s="212" t="s">
        <v>102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6"/>
      <c r="R7" s="37"/>
    </row>
    <row r="8" spans="1:66" s="1" customFormat="1" ht="14.45" customHeight="1" x14ac:dyDescent="0.2">
      <c r="B8" s="35"/>
      <c r="C8" s="36"/>
      <c r="D8" s="31" t="s">
        <v>19</v>
      </c>
      <c r="E8" s="36"/>
      <c r="F8" s="29" t="s">
        <v>5</v>
      </c>
      <c r="G8" s="36"/>
      <c r="H8" s="36"/>
      <c r="I8" s="36"/>
      <c r="J8" s="36"/>
      <c r="K8" s="36"/>
      <c r="L8" s="36"/>
      <c r="M8" s="31" t="s">
        <v>20</v>
      </c>
      <c r="N8" s="36"/>
      <c r="O8" s="29" t="s">
        <v>5</v>
      </c>
      <c r="P8" s="36"/>
      <c r="Q8" s="36"/>
      <c r="R8" s="37"/>
    </row>
    <row r="9" spans="1:66" s="1" customFormat="1" ht="14.45" customHeight="1" x14ac:dyDescent="0.2">
      <c r="B9" s="35"/>
      <c r="C9" s="36"/>
      <c r="D9" s="31" t="s">
        <v>21</v>
      </c>
      <c r="E9" s="36"/>
      <c r="F9" s="29" t="s">
        <v>22</v>
      </c>
      <c r="G9" s="36"/>
      <c r="H9" s="36"/>
      <c r="I9" s="36"/>
      <c r="J9" s="36"/>
      <c r="K9" s="36"/>
      <c r="L9" s="36"/>
      <c r="M9" s="31" t="s">
        <v>23</v>
      </c>
      <c r="N9" s="36"/>
      <c r="O9" s="251">
        <f>'Rekapitulácia stavby'!AN8</f>
        <v>43209</v>
      </c>
      <c r="P9" s="252"/>
      <c r="Q9" s="36"/>
      <c r="R9" s="37"/>
    </row>
    <row r="10" spans="1:66" s="1" customFormat="1" ht="10.9" customHeight="1" x14ac:dyDescent="0.2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 x14ac:dyDescent="0.2">
      <c r="B11" s="35"/>
      <c r="C11" s="36"/>
      <c r="D11" s="31" t="s">
        <v>24</v>
      </c>
      <c r="E11" s="36"/>
      <c r="F11" s="36"/>
      <c r="G11" s="36"/>
      <c r="H11" s="36"/>
      <c r="I11" s="36"/>
      <c r="J11" s="36"/>
      <c r="K11" s="36"/>
      <c r="L11" s="36"/>
      <c r="M11" s="31" t="s">
        <v>25</v>
      </c>
      <c r="N11" s="36"/>
      <c r="O11" s="209" t="s">
        <v>5</v>
      </c>
      <c r="P11" s="209"/>
      <c r="Q11" s="36"/>
      <c r="R11" s="37"/>
    </row>
    <row r="12" spans="1:66" s="1" customFormat="1" ht="18" customHeight="1" x14ac:dyDescent="0.2">
      <c r="B12" s="35"/>
      <c r="C12" s="36"/>
      <c r="D12" s="36"/>
      <c r="E12" s="29" t="s">
        <v>26</v>
      </c>
      <c r="F12" s="36"/>
      <c r="G12" s="36"/>
      <c r="H12" s="36"/>
      <c r="I12" s="36"/>
      <c r="J12" s="36"/>
      <c r="K12" s="36"/>
      <c r="L12" s="36"/>
      <c r="M12" s="31" t="s">
        <v>27</v>
      </c>
      <c r="N12" s="36"/>
      <c r="O12" s="209" t="s">
        <v>5</v>
      </c>
      <c r="P12" s="209"/>
      <c r="Q12" s="36"/>
      <c r="R12" s="37"/>
    </row>
    <row r="13" spans="1:66" s="1" customFormat="1" ht="6.95" customHeight="1" x14ac:dyDescent="0.2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 x14ac:dyDescent="0.2">
      <c r="B14" s="35"/>
      <c r="C14" s="36"/>
      <c r="D14" s="31" t="s">
        <v>28</v>
      </c>
      <c r="E14" s="36"/>
      <c r="F14" s="36"/>
      <c r="G14" s="36"/>
      <c r="H14" s="36"/>
      <c r="I14" s="36"/>
      <c r="J14" s="36"/>
      <c r="K14" s="36"/>
      <c r="L14" s="36"/>
      <c r="M14" s="31" t="s">
        <v>25</v>
      </c>
      <c r="N14" s="36"/>
      <c r="O14" s="253" t="str">
        <f>IF('Rekapitulácia stavby'!AN13="","",'Rekapitulácia stavby'!AN13)</f>
        <v>Vyplň údaj</v>
      </c>
      <c r="P14" s="209"/>
      <c r="Q14" s="36"/>
      <c r="R14" s="37"/>
    </row>
    <row r="15" spans="1:66" s="1" customFormat="1" ht="18" customHeight="1" x14ac:dyDescent="0.2">
      <c r="B15" s="35"/>
      <c r="C15" s="36"/>
      <c r="D15" s="36"/>
      <c r="E15" s="253" t="str">
        <f>IF('Rekapitulácia stavby'!E14="","",'Rekapitulácia stavby'!E14)</f>
        <v>Vyplň údaj</v>
      </c>
      <c r="F15" s="254"/>
      <c r="G15" s="254"/>
      <c r="H15" s="254"/>
      <c r="I15" s="254"/>
      <c r="J15" s="254"/>
      <c r="K15" s="254"/>
      <c r="L15" s="254"/>
      <c r="M15" s="31" t="s">
        <v>27</v>
      </c>
      <c r="N15" s="36"/>
      <c r="O15" s="253" t="str">
        <f>IF('Rekapitulácia stavby'!AN14="","",'Rekapitulácia stavby'!AN14)</f>
        <v>Vyplň údaj</v>
      </c>
      <c r="P15" s="209"/>
      <c r="Q15" s="36"/>
      <c r="R15" s="37"/>
    </row>
    <row r="16" spans="1:66" s="1" customFormat="1" ht="6.95" customHeight="1" x14ac:dyDescent="0.2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 x14ac:dyDescent="0.2">
      <c r="B17" s="35"/>
      <c r="C17" s="36"/>
      <c r="D17" s="31" t="s">
        <v>30</v>
      </c>
      <c r="E17" s="36"/>
      <c r="F17" s="36"/>
      <c r="G17" s="36"/>
      <c r="H17" s="36"/>
      <c r="I17" s="36"/>
      <c r="J17" s="36"/>
      <c r="K17" s="36"/>
      <c r="L17" s="36"/>
      <c r="M17" s="31" t="s">
        <v>25</v>
      </c>
      <c r="N17" s="36"/>
      <c r="O17" s="209" t="s">
        <v>5</v>
      </c>
      <c r="P17" s="209"/>
      <c r="Q17" s="36"/>
      <c r="R17" s="37"/>
    </row>
    <row r="18" spans="2:18" s="1" customFormat="1" ht="18" customHeight="1" x14ac:dyDescent="0.2">
      <c r="B18" s="35"/>
      <c r="C18" s="36"/>
      <c r="D18" s="36"/>
      <c r="E18" s="29" t="s">
        <v>31</v>
      </c>
      <c r="F18" s="36"/>
      <c r="G18" s="36"/>
      <c r="H18" s="36"/>
      <c r="I18" s="36"/>
      <c r="J18" s="36"/>
      <c r="K18" s="36"/>
      <c r="L18" s="36"/>
      <c r="M18" s="31" t="s">
        <v>27</v>
      </c>
      <c r="N18" s="36"/>
      <c r="O18" s="209" t="s">
        <v>5</v>
      </c>
      <c r="P18" s="209"/>
      <c r="Q18" s="36"/>
      <c r="R18" s="37"/>
    </row>
    <row r="19" spans="2:18" s="1" customFormat="1" ht="6.95" customHeight="1" x14ac:dyDescent="0.2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 x14ac:dyDescent="0.2">
      <c r="B20" s="35"/>
      <c r="C20" s="36"/>
      <c r="D20" s="31" t="s">
        <v>34</v>
      </c>
      <c r="E20" s="36"/>
      <c r="F20" s="36"/>
      <c r="G20" s="36"/>
      <c r="H20" s="36"/>
      <c r="I20" s="36"/>
      <c r="J20" s="36"/>
      <c r="K20" s="36"/>
      <c r="L20" s="36"/>
      <c r="M20" s="31" t="s">
        <v>25</v>
      </c>
      <c r="N20" s="36"/>
      <c r="O20" s="209" t="s">
        <v>5</v>
      </c>
      <c r="P20" s="209"/>
      <c r="Q20" s="36"/>
      <c r="R20" s="37"/>
    </row>
    <row r="21" spans="2:18" s="1" customFormat="1" ht="18" customHeight="1" x14ac:dyDescent="0.2">
      <c r="B21" s="35"/>
      <c r="C21" s="36"/>
      <c r="D21" s="36"/>
      <c r="E21" s="29" t="s">
        <v>35</v>
      </c>
      <c r="F21" s="36"/>
      <c r="G21" s="36"/>
      <c r="H21" s="36"/>
      <c r="I21" s="36"/>
      <c r="J21" s="36"/>
      <c r="K21" s="36"/>
      <c r="L21" s="36"/>
      <c r="M21" s="31" t="s">
        <v>27</v>
      </c>
      <c r="N21" s="36"/>
      <c r="O21" s="209" t="s">
        <v>5</v>
      </c>
      <c r="P21" s="209"/>
      <c r="Q21" s="36"/>
      <c r="R21" s="37"/>
    </row>
    <row r="22" spans="2:18" s="1" customFormat="1" ht="6.95" customHeight="1" x14ac:dyDescent="0.2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 x14ac:dyDescent="0.2">
      <c r="B23" s="35"/>
      <c r="C23" s="36"/>
      <c r="D23" s="31" t="s">
        <v>36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 x14ac:dyDescent="0.2">
      <c r="B24" s="35"/>
      <c r="C24" s="36"/>
      <c r="D24" s="36"/>
      <c r="E24" s="215" t="s">
        <v>5</v>
      </c>
      <c r="F24" s="215"/>
      <c r="G24" s="215"/>
      <c r="H24" s="215"/>
      <c r="I24" s="215"/>
      <c r="J24" s="215"/>
      <c r="K24" s="215"/>
      <c r="L24" s="215"/>
      <c r="M24" s="36"/>
      <c r="N24" s="36"/>
      <c r="O24" s="36"/>
      <c r="P24" s="36"/>
      <c r="Q24" s="36"/>
      <c r="R24" s="37"/>
    </row>
    <row r="25" spans="2:18" s="1" customFormat="1" ht="6.95" customHeight="1" x14ac:dyDescent="0.2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 x14ac:dyDescent="0.2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 x14ac:dyDescent="0.2">
      <c r="B27" s="35"/>
      <c r="C27" s="36"/>
      <c r="D27" s="111" t="s">
        <v>103</v>
      </c>
      <c r="E27" s="36"/>
      <c r="F27" s="36"/>
      <c r="G27" s="36"/>
      <c r="H27" s="36"/>
      <c r="I27" s="36"/>
      <c r="J27" s="36"/>
      <c r="K27" s="36"/>
      <c r="L27" s="36"/>
      <c r="M27" s="216">
        <f>N88</f>
        <v>0</v>
      </c>
      <c r="N27" s="216"/>
      <c r="O27" s="216"/>
      <c r="P27" s="216"/>
      <c r="Q27" s="36"/>
      <c r="R27" s="37"/>
    </row>
    <row r="28" spans="2:18" s="1" customFormat="1" ht="14.45" customHeight="1" x14ac:dyDescent="0.2">
      <c r="B28" s="35"/>
      <c r="C28" s="36"/>
      <c r="D28" s="34" t="s">
        <v>89</v>
      </c>
      <c r="E28" s="36"/>
      <c r="F28" s="36"/>
      <c r="G28" s="36"/>
      <c r="H28" s="36"/>
      <c r="I28" s="36"/>
      <c r="J28" s="36"/>
      <c r="K28" s="36"/>
      <c r="L28" s="36"/>
      <c r="M28" s="216">
        <f>N105</f>
        <v>0</v>
      </c>
      <c r="N28" s="216"/>
      <c r="O28" s="216"/>
      <c r="P28" s="216"/>
      <c r="Q28" s="36"/>
      <c r="R28" s="37"/>
    </row>
    <row r="29" spans="2:18" s="1" customFormat="1" ht="6.95" customHeight="1" x14ac:dyDescent="0.2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5" customHeight="1" x14ac:dyDescent="0.2">
      <c r="B30" s="35"/>
      <c r="C30" s="36"/>
      <c r="D30" s="112" t="s">
        <v>39</v>
      </c>
      <c r="E30" s="36"/>
      <c r="F30" s="36"/>
      <c r="G30" s="36"/>
      <c r="H30" s="36"/>
      <c r="I30" s="36"/>
      <c r="J30" s="36"/>
      <c r="K30" s="36"/>
      <c r="L30" s="36"/>
      <c r="M30" s="255">
        <f>ROUND(M27+M28,2)</f>
        <v>0</v>
      </c>
      <c r="N30" s="250"/>
      <c r="O30" s="250"/>
      <c r="P30" s="250"/>
      <c r="Q30" s="36"/>
      <c r="R30" s="37"/>
    </row>
    <row r="31" spans="2:18" s="1" customFormat="1" ht="6.95" customHeight="1" x14ac:dyDescent="0.2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 x14ac:dyDescent="0.2">
      <c r="B32" s="35"/>
      <c r="C32" s="36"/>
      <c r="D32" s="42" t="s">
        <v>40</v>
      </c>
      <c r="E32" s="42" t="s">
        <v>41</v>
      </c>
      <c r="F32" s="43">
        <v>0.2</v>
      </c>
      <c r="G32" s="113" t="s">
        <v>42</v>
      </c>
      <c r="H32" s="256">
        <f>ROUND((((SUM(BE105:BE112)+SUM(BE130:BE216))+SUM(BE218:BE222))),2)</f>
        <v>0</v>
      </c>
      <c r="I32" s="250"/>
      <c r="J32" s="250"/>
      <c r="K32" s="36"/>
      <c r="L32" s="36"/>
      <c r="M32" s="256">
        <f>ROUND(((ROUND((SUM(BE105:BE112)+SUM(BE130:BE216)),2)*F32)+SUM(BE218:BE222)*F32),2)</f>
        <v>0</v>
      </c>
      <c r="N32" s="250"/>
      <c r="O32" s="250"/>
      <c r="P32" s="250"/>
      <c r="Q32" s="36"/>
      <c r="R32" s="37"/>
    </row>
    <row r="33" spans="2:18" s="1" customFormat="1" ht="14.45" customHeight="1" x14ac:dyDescent="0.2">
      <c r="B33" s="35"/>
      <c r="C33" s="36"/>
      <c r="D33" s="36"/>
      <c r="E33" s="42" t="s">
        <v>43</v>
      </c>
      <c r="F33" s="43">
        <v>0.2</v>
      </c>
      <c r="G33" s="113" t="s">
        <v>42</v>
      </c>
      <c r="H33" s="256">
        <f>ROUND((((SUM(BF105:BF112)+SUM(BF130:BF216))+SUM(BF218:BF222))),2)</f>
        <v>0</v>
      </c>
      <c r="I33" s="250"/>
      <c r="J33" s="250"/>
      <c r="K33" s="36"/>
      <c r="L33" s="36"/>
      <c r="M33" s="256">
        <f>ROUND(((ROUND((SUM(BF105:BF112)+SUM(BF130:BF216)),2)*F33)+SUM(BF218:BF222)*F33),2)</f>
        <v>0</v>
      </c>
      <c r="N33" s="250"/>
      <c r="O33" s="250"/>
      <c r="P33" s="250"/>
      <c r="Q33" s="36"/>
      <c r="R33" s="37"/>
    </row>
    <row r="34" spans="2:18" s="1" customFormat="1" ht="14.45" hidden="1" customHeight="1" x14ac:dyDescent="0.2">
      <c r="B34" s="35"/>
      <c r="C34" s="36"/>
      <c r="D34" s="36"/>
      <c r="E34" s="42" t="s">
        <v>44</v>
      </c>
      <c r="F34" s="43">
        <v>0.2</v>
      </c>
      <c r="G34" s="113" t="s">
        <v>42</v>
      </c>
      <c r="H34" s="256">
        <f>ROUND((((SUM(BG105:BG112)+SUM(BG130:BG216))+SUM(BG218:BG222))),2)</f>
        <v>0</v>
      </c>
      <c r="I34" s="250"/>
      <c r="J34" s="250"/>
      <c r="K34" s="36"/>
      <c r="L34" s="36"/>
      <c r="M34" s="256">
        <v>0</v>
      </c>
      <c r="N34" s="250"/>
      <c r="O34" s="250"/>
      <c r="P34" s="250"/>
      <c r="Q34" s="36"/>
      <c r="R34" s="37"/>
    </row>
    <row r="35" spans="2:18" s="1" customFormat="1" ht="14.45" hidden="1" customHeight="1" x14ac:dyDescent="0.2">
      <c r="B35" s="35"/>
      <c r="C35" s="36"/>
      <c r="D35" s="36"/>
      <c r="E35" s="42" t="s">
        <v>45</v>
      </c>
      <c r="F35" s="43">
        <v>0.2</v>
      </c>
      <c r="G35" s="113" t="s">
        <v>42</v>
      </c>
      <c r="H35" s="256">
        <f>ROUND((((SUM(BH105:BH112)+SUM(BH130:BH216))+SUM(BH218:BH222))),2)</f>
        <v>0</v>
      </c>
      <c r="I35" s="250"/>
      <c r="J35" s="250"/>
      <c r="K35" s="36"/>
      <c r="L35" s="36"/>
      <c r="M35" s="256">
        <v>0</v>
      </c>
      <c r="N35" s="250"/>
      <c r="O35" s="250"/>
      <c r="P35" s="250"/>
      <c r="Q35" s="36"/>
      <c r="R35" s="37"/>
    </row>
    <row r="36" spans="2:18" s="1" customFormat="1" ht="14.45" hidden="1" customHeight="1" x14ac:dyDescent="0.2">
      <c r="B36" s="35"/>
      <c r="C36" s="36"/>
      <c r="D36" s="36"/>
      <c r="E36" s="42" t="s">
        <v>46</v>
      </c>
      <c r="F36" s="43">
        <v>0</v>
      </c>
      <c r="G36" s="113" t="s">
        <v>42</v>
      </c>
      <c r="H36" s="256">
        <f>ROUND((((SUM(BI105:BI112)+SUM(BI130:BI216))+SUM(BI218:BI222))),2)</f>
        <v>0</v>
      </c>
      <c r="I36" s="250"/>
      <c r="J36" s="250"/>
      <c r="K36" s="36"/>
      <c r="L36" s="36"/>
      <c r="M36" s="256">
        <v>0</v>
      </c>
      <c r="N36" s="250"/>
      <c r="O36" s="250"/>
      <c r="P36" s="250"/>
      <c r="Q36" s="36"/>
      <c r="R36" s="37"/>
    </row>
    <row r="37" spans="2:18" s="1" customFormat="1" ht="6.95" customHeight="1" x14ac:dyDescent="0.2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5" customHeight="1" x14ac:dyDescent="0.2">
      <c r="B38" s="35"/>
      <c r="C38" s="109"/>
      <c r="D38" s="114" t="s">
        <v>47</v>
      </c>
      <c r="E38" s="75"/>
      <c r="F38" s="75"/>
      <c r="G38" s="115" t="s">
        <v>48</v>
      </c>
      <c r="H38" s="116" t="s">
        <v>49</v>
      </c>
      <c r="I38" s="75"/>
      <c r="J38" s="75"/>
      <c r="K38" s="75"/>
      <c r="L38" s="257">
        <f>SUM(M30:M36)</f>
        <v>0</v>
      </c>
      <c r="M38" s="257"/>
      <c r="N38" s="257"/>
      <c r="O38" s="257"/>
      <c r="P38" s="258"/>
      <c r="Q38" s="109"/>
      <c r="R38" s="37"/>
    </row>
    <row r="39" spans="2:18" s="1" customFormat="1" ht="14.45" customHeight="1" x14ac:dyDescent="0.2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 x14ac:dyDescent="0.2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x14ac:dyDescent="0.3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x14ac:dyDescent="0.3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x14ac:dyDescent="0.3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x14ac:dyDescent="0.3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x14ac:dyDescent="0.3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x14ac:dyDescent="0.3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x14ac:dyDescent="0.3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x14ac:dyDescent="0.3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x14ac:dyDescent="0.3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 x14ac:dyDescent="0.2">
      <c r="B50" s="35"/>
      <c r="C50" s="36"/>
      <c r="D50" s="50" t="s">
        <v>50</v>
      </c>
      <c r="E50" s="51"/>
      <c r="F50" s="51"/>
      <c r="G50" s="51"/>
      <c r="H50" s="52"/>
      <c r="I50" s="36"/>
      <c r="J50" s="50" t="s">
        <v>51</v>
      </c>
      <c r="K50" s="51"/>
      <c r="L50" s="51"/>
      <c r="M50" s="51"/>
      <c r="N50" s="51"/>
      <c r="O50" s="51"/>
      <c r="P50" s="52"/>
      <c r="Q50" s="36"/>
      <c r="R50" s="37"/>
    </row>
    <row r="51" spans="2:18" x14ac:dyDescent="0.3">
      <c r="B51" s="24"/>
      <c r="C51" s="27"/>
      <c r="D51" s="53"/>
      <c r="E51" s="27"/>
      <c r="F51" s="27"/>
      <c r="G51" s="27"/>
      <c r="H51" s="54"/>
      <c r="I51" s="27"/>
      <c r="J51" s="53"/>
      <c r="K51" s="27"/>
      <c r="L51" s="27"/>
      <c r="M51" s="27"/>
      <c r="N51" s="27"/>
      <c r="O51" s="27"/>
      <c r="P51" s="54"/>
      <c r="Q51" s="27"/>
      <c r="R51" s="25"/>
    </row>
    <row r="52" spans="2:18" x14ac:dyDescent="0.3">
      <c r="B52" s="24"/>
      <c r="C52" s="27"/>
      <c r="D52" s="53"/>
      <c r="E52" s="27"/>
      <c r="F52" s="27"/>
      <c r="G52" s="27"/>
      <c r="H52" s="54"/>
      <c r="I52" s="27"/>
      <c r="J52" s="53"/>
      <c r="K52" s="27"/>
      <c r="L52" s="27"/>
      <c r="M52" s="27"/>
      <c r="N52" s="27"/>
      <c r="O52" s="27"/>
      <c r="P52" s="54"/>
      <c r="Q52" s="27"/>
      <c r="R52" s="25"/>
    </row>
    <row r="53" spans="2:18" x14ac:dyDescent="0.3">
      <c r="B53" s="24"/>
      <c r="C53" s="27"/>
      <c r="D53" s="53"/>
      <c r="E53" s="27"/>
      <c r="F53" s="27"/>
      <c r="G53" s="27"/>
      <c r="H53" s="54"/>
      <c r="I53" s="27"/>
      <c r="J53" s="53"/>
      <c r="K53" s="27"/>
      <c r="L53" s="27"/>
      <c r="M53" s="27"/>
      <c r="N53" s="27"/>
      <c r="O53" s="27"/>
      <c r="P53" s="54"/>
      <c r="Q53" s="27"/>
      <c r="R53" s="25"/>
    </row>
    <row r="54" spans="2:18" x14ac:dyDescent="0.3">
      <c r="B54" s="24"/>
      <c r="C54" s="27"/>
      <c r="D54" s="53"/>
      <c r="E54" s="27"/>
      <c r="F54" s="27"/>
      <c r="G54" s="27"/>
      <c r="H54" s="54"/>
      <c r="I54" s="27"/>
      <c r="J54" s="53"/>
      <c r="K54" s="27"/>
      <c r="L54" s="27"/>
      <c r="M54" s="27"/>
      <c r="N54" s="27"/>
      <c r="O54" s="27"/>
      <c r="P54" s="54"/>
      <c r="Q54" s="27"/>
      <c r="R54" s="25"/>
    </row>
    <row r="55" spans="2:18" x14ac:dyDescent="0.3">
      <c r="B55" s="24"/>
      <c r="C55" s="27"/>
      <c r="D55" s="53"/>
      <c r="E55" s="27"/>
      <c r="F55" s="27"/>
      <c r="G55" s="27"/>
      <c r="H55" s="54"/>
      <c r="I55" s="27"/>
      <c r="J55" s="53"/>
      <c r="K55" s="27"/>
      <c r="L55" s="27"/>
      <c r="M55" s="27"/>
      <c r="N55" s="27"/>
      <c r="O55" s="27"/>
      <c r="P55" s="54"/>
      <c r="Q55" s="27"/>
      <c r="R55" s="25"/>
    </row>
    <row r="56" spans="2:18" x14ac:dyDescent="0.3">
      <c r="B56" s="24"/>
      <c r="C56" s="27"/>
      <c r="D56" s="53"/>
      <c r="E56" s="27"/>
      <c r="F56" s="27"/>
      <c r="G56" s="27"/>
      <c r="H56" s="54"/>
      <c r="I56" s="27"/>
      <c r="J56" s="53"/>
      <c r="K56" s="27"/>
      <c r="L56" s="27"/>
      <c r="M56" s="27"/>
      <c r="N56" s="27"/>
      <c r="O56" s="27"/>
      <c r="P56" s="54"/>
      <c r="Q56" s="27"/>
      <c r="R56" s="25"/>
    </row>
    <row r="57" spans="2:18" x14ac:dyDescent="0.3">
      <c r="B57" s="24"/>
      <c r="C57" s="27"/>
      <c r="D57" s="53"/>
      <c r="E57" s="27"/>
      <c r="F57" s="27"/>
      <c r="G57" s="27"/>
      <c r="H57" s="54"/>
      <c r="I57" s="27"/>
      <c r="J57" s="53"/>
      <c r="K57" s="27"/>
      <c r="L57" s="27"/>
      <c r="M57" s="27"/>
      <c r="N57" s="27"/>
      <c r="O57" s="27"/>
      <c r="P57" s="54"/>
      <c r="Q57" s="27"/>
      <c r="R57" s="25"/>
    </row>
    <row r="58" spans="2:18" x14ac:dyDescent="0.3">
      <c r="B58" s="24"/>
      <c r="C58" s="27"/>
      <c r="D58" s="53"/>
      <c r="E58" s="27"/>
      <c r="F58" s="27"/>
      <c r="G58" s="27"/>
      <c r="H58" s="54"/>
      <c r="I58" s="27"/>
      <c r="J58" s="53"/>
      <c r="K58" s="27"/>
      <c r="L58" s="27"/>
      <c r="M58" s="27"/>
      <c r="N58" s="27"/>
      <c r="O58" s="27"/>
      <c r="P58" s="54"/>
      <c r="Q58" s="27"/>
      <c r="R58" s="25"/>
    </row>
    <row r="59" spans="2:18" s="1" customFormat="1" ht="15" x14ac:dyDescent="0.2">
      <c r="B59" s="35"/>
      <c r="C59" s="36"/>
      <c r="D59" s="55" t="s">
        <v>52</v>
      </c>
      <c r="E59" s="56"/>
      <c r="F59" s="56"/>
      <c r="G59" s="57" t="s">
        <v>53</v>
      </c>
      <c r="H59" s="58"/>
      <c r="I59" s="36"/>
      <c r="J59" s="55" t="s">
        <v>52</v>
      </c>
      <c r="K59" s="56"/>
      <c r="L59" s="56"/>
      <c r="M59" s="56"/>
      <c r="N59" s="57" t="s">
        <v>53</v>
      </c>
      <c r="O59" s="56"/>
      <c r="P59" s="58"/>
      <c r="Q59" s="36"/>
      <c r="R59" s="37"/>
    </row>
    <row r="60" spans="2:18" x14ac:dyDescent="0.3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 x14ac:dyDescent="0.2">
      <c r="B61" s="35"/>
      <c r="C61" s="36"/>
      <c r="D61" s="50" t="s">
        <v>54</v>
      </c>
      <c r="E61" s="51"/>
      <c r="F61" s="51"/>
      <c r="G61" s="51"/>
      <c r="H61" s="52"/>
      <c r="I61" s="36"/>
      <c r="J61" s="50" t="s">
        <v>55</v>
      </c>
      <c r="K61" s="51"/>
      <c r="L61" s="51"/>
      <c r="M61" s="51"/>
      <c r="N61" s="51"/>
      <c r="O61" s="51"/>
      <c r="P61" s="52"/>
      <c r="Q61" s="36"/>
      <c r="R61" s="37"/>
    </row>
    <row r="62" spans="2:18" x14ac:dyDescent="0.3">
      <c r="B62" s="24"/>
      <c r="C62" s="27"/>
      <c r="D62" s="53"/>
      <c r="E62" s="27"/>
      <c r="F62" s="27"/>
      <c r="G62" s="27"/>
      <c r="H62" s="54"/>
      <c r="I62" s="27"/>
      <c r="J62" s="53"/>
      <c r="K62" s="27"/>
      <c r="L62" s="27"/>
      <c r="M62" s="27"/>
      <c r="N62" s="27"/>
      <c r="O62" s="27"/>
      <c r="P62" s="54"/>
      <c r="Q62" s="27"/>
      <c r="R62" s="25"/>
    </row>
    <row r="63" spans="2:18" x14ac:dyDescent="0.3">
      <c r="B63" s="24"/>
      <c r="C63" s="27"/>
      <c r="D63" s="53"/>
      <c r="E63" s="27"/>
      <c r="F63" s="27"/>
      <c r="G63" s="27"/>
      <c r="H63" s="54"/>
      <c r="I63" s="27"/>
      <c r="J63" s="53"/>
      <c r="K63" s="27"/>
      <c r="L63" s="27"/>
      <c r="M63" s="27"/>
      <c r="N63" s="27"/>
      <c r="O63" s="27"/>
      <c r="P63" s="54"/>
      <c r="Q63" s="27"/>
      <c r="R63" s="25"/>
    </row>
    <row r="64" spans="2:18" x14ac:dyDescent="0.3">
      <c r="B64" s="24"/>
      <c r="C64" s="27"/>
      <c r="D64" s="53"/>
      <c r="E64" s="27"/>
      <c r="F64" s="27"/>
      <c r="G64" s="27"/>
      <c r="H64" s="54"/>
      <c r="I64" s="27"/>
      <c r="J64" s="53"/>
      <c r="K64" s="27"/>
      <c r="L64" s="27"/>
      <c r="M64" s="27"/>
      <c r="N64" s="27"/>
      <c r="O64" s="27"/>
      <c r="P64" s="54"/>
      <c r="Q64" s="27"/>
      <c r="R64" s="25"/>
    </row>
    <row r="65" spans="2:18" x14ac:dyDescent="0.3">
      <c r="B65" s="24"/>
      <c r="C65" s="27"/>
      <c r="D65" s="53"/>
      <c r="E65" s="27"/>
      <c r="F65" s="27"/>
      <c r="G65" s="27"/>
      <c r="H65" s="54"/>
      <c r="I65" s="27"/>
      <c r="J65" s="53"/>
      <c r="K65" s="27"/>
      <c r="L65" s="27"/>
      <c r="M65" s="27"/>
      <c r="N65" s="27"/>
      <c r="O65" s="27"/>
      <c r="P65" s="54"/>
      <c r="Q65" s="27"/>
      <c r="R65" s="25"/>
    </row>
    <row r="66" spans="2:18" x14ac:dyDescent="0.3">
      <c r="B66" s="24"/>
      <c r="C66" s="27"/>
      <c r="D66" s="53"/>
      <c r="E66" s="27"/>
      <c r="F66" s="27"/>
      <c r="G66" s="27"/>
      <c r="H66" s="54"/>
      <c r="I66" s="27"/>
      <c r="J66" s="53"/>
      <c r="K66" s="27"/>
      <c r="L66" s="27"/>
      <c r="M66" s="27"/>
      <c r="N66" s="27"/>
      <c r="O66" s="27"/>
      <c r="P66" s="54"/>
      <c r="Q66" s="27"/>
      <c r="R66" s="25"/>
    </row>
    <row r="67" spans="2:18" x14ac:dyDescent="0.3">
      <c r="B67" s="24"/>
      <c r="C67" s="27"/>
      <c r="D67" s="53"/>
      <c r="E67" s="27"/>
      <c r="F67" s="27"/>
      <c r="G67" s="27"/>
      <c r="H67" s="54"/>
      <c r="I67" s="27"/>
      <c r="J67" s="53"/>
      <c r="K67" s="27"/>
      <c r="L67" s="27"/>
      <c r="M67" s="27"/>
      <c r="N67" s="27"/>
      <c r="O67" s="27"/>
      <c r="P67" s="54"/>
      <c r="Q67" s="27"/>
      <c r="R67" s="25"/>
    </row>
    <row r="68" spans="2:18" x14ac:dyDescent="0.3">
      <c r="B68" s="24"/>
      <c r="C68" s="27"/>
      <c r="D68" s="53"/>
      <c r="E68" s="27"/>
      <c r="F68" s="27"/>
      <c r="G68" s="27"/>
      <c r="H68" s="54"/>
      <c r="I68" s="27"/>
      <c r="J68" s="53"/>
      <c r="K68" s="27"/>
      <c r="L68" s="27"/>
      <c r="M68" s="27"/>
      <c r="N68" s="27"/>
      <c r="O68" s="27"/>
      <c r="P68" s="54"/>
      <c r="Q68" s="27"/>
      <c r="R68" s="25"/>
    </row>
    <row r="69" spans="2:18" x14ac:dyDescent="0.3">
      <c r="B69" s="24"/>
      <c r="C69" s="27"/>
      <c r="D69" s="53"/>
      <c r="E69" s="27"/>
      <c r="F69" s="27"/>
      <c r="G69" s="27"/>
      <c r="H69" s="54"/>
      <c r="I69" s="27"/>
      <c r="J69" s="53"/>
      <c r="K69" s="27"/>
      <c r="L69" s="27"/>
      <c r="M69" s="27"/>
      <c r="N69" s="27"/>
      <c r="O69" s="27"/>
      <c r="P69" s="54"/>
      <c r="Q69" s="27"/>
      <c r="R69" s="25"/>
    </row>
    <row r="70" spans="2:18" s="1" customFormat="1" ht="15" x14ac:dyDescent="0.2">
      <c r="B70" s="35"/>
      <c r="C70" s="36"/>
      <c r="D70" s="55" t="s">
        <v>52</v>
      </c>
      <c r="E70" s="56"/>
      <c r="F70" s="56"/>
      <c r="G70" s="57" t="s">
        <v>53</v>
      </c>
      <c r="H70" s="58"/>
      <c r="I70" s="36"/>
      <c r="J70" s="55" t="s">
        <v>52</v>
      </c>
      <c r="K70" s="56"/>
      <c r="L70" s="56"/>
      <c r="M70" s="56"/>
      <c r="N70" s="57" t="s">
        <v>53</v>
      </c>
      <c r="O70" s="56"/>
      <c r="P70" s="58"/>
      <c r="Q70" s="36"/>
      <c r="R70" s="37"/>
    </row>
    <row r="71" spans="2:18" s="1" customFormat="1" ht="14.45" customHeight="1" x14ac:dyDescent="0.2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 x14ac:dyDescent="0.2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 x14ac:dyDescent="0.2">
      <c r="B76" s="35"/>
      <c r="C76" s="207" t="s">
        <v>104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</row>
    <row r="77" spans="2:18" s="1" customFormat="1" ht="6.95" customHeight="1" x14ac:dyDescent="0.2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 x14ac:dyDescent="0.2">
      <c r="B78" s="35"/>
      <c r="C78" s="31" t="s">
        <v>17</v>
      </c>
      <c r="D78" s="36"/>
      <c r="E78" s="36"/>
      <c r="F78" s="248" t="str">
        <f>F6</f>
        <v>Plynová teplovodná kotolňa a rozvody tepla, Ul. Štúrova Beluša - rekonštrukcia rozvodov tepla</v>
      </c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36"/>
      <c r="R78" s="37"/>
    </row>
    <row r="79" spans="2:18" s="1" customFormat="1" ht="36.950000000000003" customHeight="1" x14ac:dyDescent="0.2">
      <c r="B79" s="35"/>
      <c r="C79" s="69" t="s">
        <v>101</v>
      </c>
      <c r="D79" s="36"/>
      <c r="E79" s="36"/>
      <c r="F79" s="226" t="str">
        <f>F7</f>
        <v>a - Stavebná časť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6"/>
      <c r="R79" s="37"/>
    </row>
    <row r="80" spans="2:18" s="1" customFormat="1" ht="6.95" customHeight="1" x14ac:dyDescent="0.2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 x14ac:dyDescent="0.2">
      <c r="B81" s="35"/>
      <c r="C81" s="31" t="s">
        <v>21</v>
      </c>
      <c r="D81" s="36"/>
      <c r="E81" s="36"/>
      <c r="F81" s="29" t="str">
        <f>F9</f>
        <v>Beluša</v>
      </c>
      <c r="G81" s="36"/>
      <c r="H81" s="36"/>
      <c r="I81" s="36"/>
      <c r="J81" s="36"/>
      <c r="K81" s="31" t="s">
        <v>23</v>
      </c>
      <c r="L81" s="36"/>
      <c r="M81" s="252">
        <f>IF(O9="","",O9)</f>
        <v>43209</v>
      </c>
      <c r="N81" s="252"/>
      <c r="O81" s="252"/>
      <c r="P81" s="252"/>
      <c r="Q81" s="36"/>
      <c r="R81" s="37"/>
    </row>
    <row r="82" spans="2:47" s="1" customFormat="1" ht="6.95" customHeight="1" x14ac:dyDescent="0.2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 ht="15" x14ac:dyDescent="0.2">
      <c r="B83" s="35"/>
      <c r="C83" s="31" t="s">
        <v>24</v>
      </c>
      <c r="D83" s="36"/>
      <c r="E83" s="36"/>
      <c r="F83" s="29" t="str">
        <f>E12</f>
        <v>OSBD, SNP 1936, 017 07 Považská Bystrica</v>
      </c>
      <c r="G83" s="36"/>
      <c r="H83" s="36"/>
      <c r="I83" s="36"/>
      <c r="J83" s="36"/>
      <c r="K83" s="31" t="s">
        <v>30</v>
      </c>
      <c r="L83" s="36"/>
      <c r="M83" s="209" t="str">
        <f>E18</f>
        <v>Energokontrol, s.r.o.</v>
      </c>
      <c r="N83" s="209"/>
      <c r="O83" s="209"/>
      <c r="P83" s="209"/>
      <c r="Q83" s="209"/>
      <c r="R83" s="37"/>
    </row>
    <row r="84" spans="2:47" s="1" customFormat="1" ht="14.45" customHeight="1" x14ac:dyDescent="0.2">
      <c r="B84" s="35"/>
      <c r="C84" s="31" t="s">
        <v>28</v>
      </c>
      <c r="D84" s="36"/>
      <c r="E84" s="36"/>
      <c r="F84" s="29" t="str">
        <f>IF(E15="","",E15)</f>
        <v>Vyplň údaj</v>
      </c>
      <c r="G84" s="36"/>
      <c r="H84" s="36"/>
      <c r="I84" s="36"/>
      <c r="J84" s="36"/>
      <c r="K84" s="31" t="s">
        <v>34</v>
      </c>
      <c r="L84" s="36"/>
      <c r="M84" s="209" t="str">
        <f>E21</f>
        <v>Ing. G. Gabčová</v>
      </c>
      <c r="N84" s="209"/>
      <c r="O84" s="209"/>
      <c r="P84" s="209"/>
      <c r="Q84" s="209"/>
      <c r="R84" s="37"/>
    </row>
    <row r="85" spans="2:47" s="1" customFormat="1" ht="10.35" customHeight="1" x14ac:dyDescent="0.2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 x14ac:dyDescent="0.2">
      <c r="B86" s="35"/>
      <c r="C86" s="259" t="s">
        <v>105</v>
      </c>
      <c r="D86" s="260"/>
      <c r="E86" s="260"/>
      <c r="F86" s="260"/>
      <c r="G86" s="260"/>
      <c r="H86" s="109"/>
      <c r="I86" s="109"/>
      <c r="J86" s="109"/>
      <c r="K86" s="109"/>
      <c r="L86" s="109"/>
      <c r="M86" s="109"/>
      <c r="N86" s="259" t="s">
        <v>106</v>
      </c>
      <c r="O86" s="260"/>
      <c r="P86" s="260"/>
      <c r="Q86" s="260"/>
      <c r="R86" s="37"/>
    </row>
    <row r="87" spans="2:47" s="1" customFormat="1" ht="10.35" customHeight="1" x14ac:dyDescent="0.2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 x14ac:dyDescent="0.2">
      <c r="B88" s="35"/>
      <c r="C88" s="117" t="s">
        <v>107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38">
        <f>N130</f>
        <v>0</v>
      </c>
      <c r="O88" s="261"/>
      <c r="P88" s="261"/>
      <c r="Q88" s="261"/>
      <c r="R88" s="37"/>
      <c r="AU88" s="20" t="s">
        <v>108</v>
      </c>
    </row>
    <row r="89" spans="2:47" s="6" customFormat="1" ht="24.95" customHeight="1" x14ac:dyDescent="0.2">
      <c r="B89" s="118"/>
      <c r="C89" s="119"/>
      <c r="D89" s="120" t="s">
        <v>109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62">
        <f>N131</f>
        <v>0</v>
      </c>
      <c r="O89" s="263"/>
      <c r="P89" s="263"/>
      <c r="Q89" s="263"/>
      <c r="R89" s="121"/>
    </row>
    <row r="90" spans="2:47" s="7" customFormat="1" ht="19.899999999999999" customHeight="1" x14ac:dyDescent="0.2">
      <c r="B90" s="122"/>
      <c r="C90" s="123"/>
      <c r="D90" s="97" t="s">
        <v>110</v>
      </c>
      <c r="E90" s="123"/>
      <c r="F90" s="123"/>
      <c r="G90" s="123"/>
      <c r="H90" s="123"/>
      <c r="I90" s="123"/>
      <c r="J90" s="123"/>
      <c r="K90" s="123"/>
      <c r="L90" s="123"/>
      <c r="M90" s="123"/>
      <c r="N90" s="243">
        <f>N132</f>
        <v>0</v>
      </c>
      <c r="O90" s="264"/>
      <c r="P90" s="264"/>
      <c r="Q90" s="264"/>
      <c r="R90" s="124"/>
    </row>
    <row r="91" spans="2:47" s="7" customFormat="1" ht="19.899999999999999" customHeight="1" x14ac:dyDescent="0.2">
      <c r="B91" s="122"/>
      <c r="C91" s="123"/>
      <c r="D91" s="97" t="s">
        <v>111</v>
      </c>
      <c r="E91" s="123"/>
      <c r="F91" s="123"/>
      <c r="G91" s="123"/>
      <c r="H91" s="123"/>
      <c r="I91" s="123"/>
      <c r="J91" s="123"/>
      <c r="K91" s="123"/>
      <c r="L91" s="123"/>
      <c r="M91" s="123"/>
      <c r="N91" s="243">
        <f>N168</f>
        <v>0</v>
      </c>
      <c r="O91" s="264"/>
      <c r="P91" s="264"/>
      <c r="Q91" s="264"/>
      <c r="R91" s="124"/>
    </row>
    <row r="92" spans="2:47" s="7" customFormat="1" ht="19.899999999999999" customHeight="1" x14ac:dyDescent="0.2">
      <c r="B92" s="122"/>
      <c r="C92" s="123"/>
      <c r="D92" s="97" t="s">
        <v>112</v>
      </c>
      <c r="E92" s="123"/>
      <c r="F92" s="123"/>
      <c r="G92" s="123"/>
      <c r="H92" s="123"/>
      <c r="I92" s="123"/>
      <c r="J92" s="123"/>
      <c r="K92" s="123"/>
      <c r="L92" s="123"/>
      <c r="M92" s="123"/>
      <c r="N92" s="243">
        <f>N172</f>
        <v>0</v>
      </c>
      <c r="O92" s="264"/>
      <c r="P92" s="264"/>
      <c r="Q92" s="264"/>
      <c r="R92" s="124"/>
    </row>
    <row r="93" spans="2:47" s="7" customFormat="1" ht="19.899999999999999" customHeight="1" x14ac:dyDescent="0.2">
      <c r="B93" s="122"/>
      <c r="C93" s="123"/>
      <c r="D93" s="97" t="s">
        <v>113</v>
      </c>
      <c r="E93" s="123"/>
      <c r="F93" s="123"/>
      <c r="G93" s="123"/>
      <c r="H93" s="123"/>
      <c r="I93" s="123"/>
      <c r="J93" s="123"/>
      <c r="K93" s="123"/>
      <c r="L93" s="123"/>
      <c r="M93" s="123"/>
      <c r="N93" s="243">
        <f>N174</f>
        <v>0</v>
      </c>
      <c r="O93" s="264"/>
      <c r="P93" s="264"/>
      <c r="Q93" s="264"/>
      <c r="R93" s="124"/>
    </row>
    <row r="94" spans="2:47" s="7" customFormat="1" ht="19.899999999999999" customHeight="1" x14ac:dyDescent="0.2">
      <c r="B94" s="122"/>
      <c r="C94" s="123"/>
      <c r="D94" s="97" t="s">
        <v>114</v>
      </c>
      <c r="E94" s="123"/>
      <c r="F94" s="123"/>
      <c r="G94" s="123"/>
      <c r="H94" s="123"/>
      <c r="I94" s="123"/>
      <c r="J94" s="123"/>
      <c r="K94" s="123"/>
      <c r="L94" s="123"/>
      <c r="M94" s="123"/>
      <c r="N94" s="243">
        <f>N177</f>
        <v>0</v>
      </c>
      <c r="O94" s="264"/>
      <c r="P94" s="264"/>
      <c r="Q94" s="264"/>
      <c r="R94" s="124"/>
    </row>
    <row r="95" spans="2:47" s="7" customFormat="1" ht="19.899999999999999" customHeight="1" x14ac:dyDescent="0.2">
      <c r="B95" s="122"/>
      <c r="C95" s="123"/>
      <c r="D95" s="97" t="s">
        <v>115</v>
      </c>
      <c r="E95" s="123"/>
      <c r="F95" s="123"/>
      <c r="G95" s="123"/>
      <c r="H95" s="123"/>
      <c r="I95" s="123"/>
      <c r="J95" s="123"/>
      <c r="K95" s="123"/>
      <c r="L95" s="123"/>
      <c r="M95" s="123"/>
      <c r="N95" s="243">
        <f>N182</f>
        <v>0</v>
      </c>
      <c r="O95" s="264"/>
      <c r="P95" s="264"/>
      <c r="Q95" s="264"/>
      <c r="R95" s="124"/>
    </row>
    <row r="96" spans="2:47" s="7" customFormat="1" ht="19.899999999999999" customHeight="1" x14ac:dyDescent="0.2">
      <c r="B96" s="122"/>
      <c r="C96" s="123"/>
      <c r="D96" s="97" t="s">
        <v>116</v>
      </c>
      <c r="E96" s="123"/>
      <c r="F96" s="123"/>
      <c r="G96" s="123"/>
      <c r="H96" s="123"/>
      <c r="I96" s="123"/>
      <c r="J96" s="123"/>
      <c r="K96" s="123"/>
      <c r="L96" s="123"/>
      <c r="M96" s="123"/>
      <c r="N96" s="243">
        <f>N184</f>
        <v>0</v>
      </c>
      <c r="O96" s="264"/>
      <c r="P96" s="264"/>
      <c r="Q96" s="264"/>
      <c r="R96" s="124"/>
    </row>
    <row r="97" spans="2:65" s="7" customFormat="1" ht="19.899999999999999" customHeight="1" x14ac:dyDescent="0.2">
      <c r="B97" s="122"/>
      <c r="C97" s="123"/>
      <c r="D97" s="97" t="s">
        <v>117</v>
      </c>
      <c r="E97" s="123"/>
      <c r="F97" s="123"/>
      <c r="G97" s="123"/>
      <c r="H97" s="123"/>
      <c r="I97" s="123"/>
      <c r="J97" s="123"/>
      <c r="K97" s="123"/>
      <c r="L97" s="123"/>
      <c r="M97" s="123"/>
      <c r="N97" s="243">
        <f>N198</f>
        <v>0</v>
      </c>
      <c r="O97" s="264"/>
      <c r="P97" s="264"/>
      <c r="Q97" s="264"/>
      <c r="R97" s="124"/>
    </row>
    <row r="98" spans="2:65" s="6" customFormat="1" ht="24.95" customHeight="1" x14ac:dyDescent="0.2">
      <c r="B98" s="118"/>
      <c r="C98" s="119"/>
      <c r="D98" s="120" t="s">
        <v>118</v>
      </c>
      <c r="E98" s="119"/>
      <c r="F98" s="119"/>
      <c r="G98" s="119"/>
      <c r="H98" s="119"/>
      <c r="I98" s="119"/>
      <c r="J98" s="119"/>
      <c r="K98" s="119"/>
      <c r="L98" s="119"/>
      <c r="M98" s="119"/>
      <c r="N98" s="262">
        <f>N200</f>
        <v>0</v>
      </c>
      <c r="O98" s="263"/>
      <c r="P98" s="263"/>
      <c r="Q98" s="263"/>
      <c r="R98" s="121"/>
    </row>
    <row r="99" spans="2:65" s="7" customFormat="1" ht="19.899999999999999" customHeight="1" x14ac:dyDescent="0.2">
      <c r="B99" s="122"/>
      <c r="C99" s="123"/>
      <c r="D99" s="97" t="s">
        <v>119</v>
      </c>
      <c r="E99" s="123"/>
      <c r="F99" s="123"/>
      <c r="G99" s="123"/>
      <c r="H99" s="123"/>
      <c r="I99" s="123"/>
      <c r="J99" s="123"/>
      <c r="K99" s="123"/>
      <c r="L99" s="123"/>
      <c r="M99" s="123"/>
      <c r="N99" s="243">
        <f>N201</f>
        <v>0</v>
      </c>
      <c r="O99" s="264"/>
      <c r="P99" s="264"/>
      <c r="Q99" s="264"/>
      <c r="R99" s="124"/>
    </row>
    <row r="100" spans="2:65" s="6" customFormat="1" ht="24.95" customHeight="1" x14ac:dyDescent="0.2">
      <c r="B100" s="118"/>
      <c r="C100" s="119"/>
      <c r="D100" s="120" t="s">
        <v>120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262">
        <f>N206</f>
        <v>0</v>
      </c>
      <c r="O100" s="263"/>
      <c r="P100" s="263"/>
      <c r="Q100" s="263"/>
      <c r="R100" s="121"/>
    </row>
    <row r="101" spans="2:65" s="7" customFormat="1" ht="19.899999999999999" customHeight="1" x14ac:dyDescent="0.2">
      <c r="B101" s="122"/>
      <c r="C101" s="123"/>
      <c r="D101" s="97" t="s">
        <v>121</v>
      </c>
      <c r="E101" s="123"/>
      <c r="F101" s="123"/>
      <c r="G101" s="123"/>
      <c r="H101" s="123"/>
      <c r="I101" s="123"/>
      <c r="J101" s="123"/>
      <c r="K101" s="123"/>
      <c r="L101" s="123"/>
      <c r="M101" s="123"/>
      <c r="N101" s="243">
        <f>N207</f>
        <v>0</v>
      </c>
      <c r="O101" s="264"/>
      <c r="P101" s="264"/>
      <c r="Q101" s="264"/>
      <c r="R101" s="124"/>
    </row>
    <row r="102" spans="2:65" s="6" customFormat="1" ht="24.95" customHeight="1" x14ac:dyDescent="0.2">
      <c r="B102" s="118"/>
      <c r="C102" s="119"/>
      <c r="D102" s="120" t="s">
        <v>122</v>
      </c>
      <c r="E102" s="119"/>
      <c r="F102" s="119"/>
      <c r="G102" s="119"/>
      <c r="H102" s="119"/>
      <c r="I102" s="119"/>
      <c r="J102" s="119"/>
      <c r="K102" s="119"/>
      <c r="L102" s="119"/>
      <c r="M102" s="119"/>
      <c r="N102" s="262">
        <f>N214</f>
        <v>0</v>
      </c>
      <c r="O102" s="263"/>
      <c r="P102" s="263"/>
      <c r="Q102" s="263"/>
      <c r="R102" s="121"/>
    </row>
    <row r="103" spans="2:65" s="6" customFormat="1" ht="21.95" customHeight="1" x14ac:dyDescent="0.35">
      <c r="B103" s="118"/>
      <c r="C103" s="119"/>
      <c r="D103" s="120" t="s">
        <v>123</v>
      </c>
      <c r="E103" s="119"/>
      <c r="F103" s="119"/>
      <c r="G103" s="119"/>
      <c r="H103" s="119"/>
      <c r="I103" s="119"/>
      <c r="J103" s="119"/>
      <c r="K103" s="119"/>
      <c r="L103" s="119"/>
      <c r="M103" s="119"/>
      <c r="N103" s="265">
        <f>N217</f>
        <v>0</v>
      </c>
      <c r="O103" s="263"/>
      <c r="P103" s="263"/>
      <c r="Q103" s="263"/>
      <c r="R103" s="121"/>
    </row>
    <row r="104" spans="2:65" s="1" customFormat="1" ht="21.95" customHeight="1" x14ac:dyDescent="0.2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</row>
    <row r="105" spans="2:65" s="1" customFormat="1" ht="29.25" customHeight="1" x14ac:dyDescent="0.2">
      <c r="B105" s="35"/>
      <c r="C105" s="117" t="s">
        <v>124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261">
        <f>ROUND(N106+N107+N108+N109+N110+N111,2)</f>
        <v>0</v>
      </c>
      <c r="O105" s="266"/>
      <c r="P105" s="266"/>
      <c r="Q105" s="266"/>
      <c r="R105" s="37"/>
      <c r="T105" s="125"/>
      <c r="U105" s="126" t="s">
        <v>40</v>
      </c>
    </row>
    <row r="106" spans="2:65" s="1" customFormat="1" ht="18" customHeight="1" x14ac:dyDescent="0.2">
      <c r="B106" s="127"/>
      <c r="C106" s="128"/>
      <c r="D106" s="244" t="s">
        <v>125</v>
      </c>
      <c r="E106" s="267"/>
      <c r="F106" s="267"/>
      <c r="G106" s="267"/>
      <c r="H106" s="267"/>
      <c r="I106" s="128"/>
      <c r="J106" s="128"/>
      <c r="K106" s="128"/>
      <c r="L106" s="128"/>
      <c r="M106" s="128"/>
      <c r="N106" s="242">
        <f>ROUND(N88*T106,2)</f>
        <v>0</v>
      </c>
      <c r="O106" s="268"/>
      <c r="P106" s="268"/>
      <c r="Q106" s="268"/>
      <c r="R106" s="130"/>
      <c r="S106" s="131"/>
      <c r="T106" s="132"/>
      <c r="U106" s="133" t="s">
        <v>43</v>
      </c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4" t="s">
        <v>126</v>
      </c>
      <c r="AZ106" s="131"/>
      <c r="BA106" s="131"/>
      <c r="BB106" s="131"/>
      <c r="BC106" s="131"/>
      <c r="BD106" s="131"/>
      <c r="BE106" s="135">
        <f t="shared" ref="BE106:BE111" si="0">IF(U106="základná",N106,0)</f>
        <v>0</v>
      </c>
      <c r="BF106" s="135">
        <f t="shared" ref="BF106:BF111" si="1">IF(U106="znížená",N106,0)</f>
        <v>0</v>
      </c>
      <c r="BG106" s="135">
        <f t="shared" ref="BG106:BG111" si="2">IF(U106="zákl. prenesená",N106,0)</f>
        <v>0</v>
      </c>
      <c r="BH106" s="135">
        <f t="shared" ref="BH106:BH111" si="3">IF(U106="zníž. prenesená",N106,0)</f>
        <v>0</v>
      </c>
      <c r="BI106" s="135">
        <f t="shared" ref="BI106:BI111" si="4">IF(U106="nulová",N106,0)</f>
        <v>0</v>
      </c>
      <c r="BJ106" s="134" t="s">
        <v>127</v>
      </c>
      <c r="BK106" s="131"/>
      <c r="BL106" s="131"/>
      <c r="BM106" s="131"/>
    </row>
    <row r="107" spans="2:65" s="1" customFormat="1" ht="18" customHeight="1" x14ac:dyDescent="0.2">
      <c r="B107" s="127"/>
      <c r="C107" s="128"/>
      <c r="D107" s="244" t="s">
        <v>128</v>
      </c>
      <c r="E107" s="267"/>
      <c r="F107" s="267"/>
      <c r="G107" s="267"/>
      <c r="H107" s="267"/>
      <c r="I107" s="128"/>
      <c r="J107" s="128"/>
      <c r="K107" s="128"/>
      <c r="L107" s="128"/>
      <c r="M107" s="128"/>
      <c r="N107" s="242">
        <f>ROUND(N88*T107,2)</f>
        <v>0</v>
      </c>
      <c r="O107" s="268"/>
      <c r="P107" s="268"/>
      <c r="Q107" s="268"/>
      <c r="R107" s="130"/>
      <c r="S107" s="131"/>
      <c r="T107" s="132"/>
      <c r="U107" s="133" t="s">
        <v>43</v>
      </c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4" t="s">
        <v>126</v>
      </c>
      <c r="AZ107" s="131"/>
      <c r="BA107" s="131"/>
      <c r="BB107" s="131"/>
      <c r="BC107" s="131"/>
      <c r="BD107" s="131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127</v>
      </c>
      <c r="BK107" s="131"/>
      <c r="BL107" s="131"/>
      <c r="BM107" s="131"/>
    </row>
    <row r="108" spans="2:65" s="1" customFormat="1" ht="18" customHeight="1" x14ac:dyDescent="0.2">
      <c r="B108" s="127"/>
      <c r="C108" s="128"/>
      <c r="D108" s="244" t="s">
        <v>129</v>
      </c>
      <c r="E108" s="267"/>
      <c r="F108" s="267"/>
      <c r="G108" s="267"/>
      <c r="H108" s="267"/>
      <c r="I108" s="128"/>
      <c r="J108" s="128"/>
      <c r="K108" s="128"/>
      <c r="L108" s="128"/>
      <c r="M108" s="128"/>
      <c r="N108" s="242">
        <f>ROUND(N88*T108,2)</f>
        <v>0</v>
      </c>
      <c r="O108" s="268"/>
      <c r="P108" s="268"/>
      <c r="Q108" s="268"/>
      <c r="R108" s="130"/>
      <c r="S108" s="131"/>
      <c r="T108" s="132"/>
      <c r="U108" s="133" t="s">
        <v>43</v>
      </c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4" t="s">
        <v>126</v>
      </c>
      <c r="AZ108" s="131"/>
      <c r="BA108" s="131"/>
      <c r="BB108" s="131"/>
      <c r="BC108" s="131"/>
      <c r="BD108" s="131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127</v>
      </c>
      <c r="BK108" s="131"/>
      <c r="BL108" s="131"/>
      <c r="BM108" s="131"/>
    </row>
    <row r="109" spans="2:65" s="1" customFormat="1" ht="18" customHeight="1" x14ac:dyDescent="0.2">
      <c r="B109" s="127"/>
      <c r="C109" s="128"/>
      <c r="D109" s="244" t="s">
        <v>130</v>
      </c>
      <c r="E109" s="267"/>
      <c r="F109" s="267"/>
      <c r="G109" s="267"/>
      <c r="H109" s="267"/>
      <c r="I109" s="128"/>
      <c r="J109" s="128"/>
      <c r="K109" s="128"/>
      <c r="L109" s="128"/>
      <c r="M109" s="128"/>
      <c r="N109" s="242">
        <f>ROUND(N88*T109,2)</f>
        <v>0</v>
      </c>
      <c r="O109" s="268"/>
      <c r="P109" s="268"/>
      <c r="Q109" s="268"/>
      <c r="R109" s="130"/>
      <c r="S109" s="131"/>
      <c r="T109" s="132"/>
      <c r="U109" s="133" t="s">
        <v>43</v>
      </c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4" t="s">
        <v>126</v>
      </c>
      <c r="AZ109" s="131"/>
      <c r="BA109" s="131"/>
      <c r="BB109" s="131"/>
      <c r="BC109" s="131"/>
      <c r="BD109" s="131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127</v>
      </c>
      <c r="BK109" s="131"/>
      <c r="BL109" s="131"/>
      <c r="BM109" s="131"/>
    </row>
    <row r="110" spans="2:65" s="1" customFormat="1" ht="18" customHeight="1" x14ac:dyDescent="0.2">
      <c r="B110" s="127"/>
      <c r="C110" s="128"/>
      <c r="D110" s="244" t="s">
        <v>131</v>
      </c>
      <c r="E110" s="267"/>
      <c r="F110" s="267"/>
      <c r="G110" s="267"/>
      <c r="H110" s="267"/>
      <c r="I110" s="128"/>
      <c r="J110" s="128"/>
      <c r="K110" s="128"/>
      <c r="L110" s="128"/>
      <c r="M110" s="128"/>
      <c r="N110" s="242">
        <f>ROUND(N88*T110,2)</f>
        <v>0</v>
      </c>
      <c r="O110" s="268"/>
      <c r="P110" s="268"/>
      <c r="Q110" s="268"/>
      <c r="R110" s="130"/>
      <c r="S110" s="131"/>
      <c r="T110" s="132"/>
      <c r="U110" s="133" t="s">
        <v>43</v>
      </c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4" t="s">
        <v>126</v>
      </c>
      <c r="AZ110" s="131"/>
      <c r="BA110" s="131"/>
      <c r="BB110" s="131"/>
      <c r="BC110" s="131"/>
      <c r="BD110" s="131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127</v>
      </c>
      <c r="BK110" s="131"/>
      <c r="BL110" s="131"/>
      <c r="BM110" s="131"/>
    </row>
    <row r="111" spans="2:65" s="1" customFormat="1" ht="18" customHeight="1" x14ac:dyDescent="0.2">
      <c r="B111" s="127"/>
      <c r="C111" s="128"/>
      <c r="D111" s="129" t="s">
        <v>132</v>
      </c>
      <c r="E111" s="128"/>
      <c r="F111" s="128"/>
      <c r="G111" s="128"/>
      <c r="H111" s="128"/>
      <c r="I111" s="128"/>
      <c r="J111" s="128"/>
      <c r="K111" s="128"/>
      <c r="L111" s="128"/>
      <c r="M111" s="128"/>
      <c r="N111" s="242">
        <f>ROUND(N88*T111,2)</f>
        <v>0</v>
      </c>
      <c r="O111" s="268"/>
      <c r="P111" s="268"/>
      <c r="Q111" s="268"/>
      <c r="R111" s="130"/>
      <c r="S111" s="131"/>
      <c r="T111" s="136"/>
      <c r="U111" s="137" t="s">
        <v>43</v>
      </c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4" t="s">
        <v>133</v>
      </c>
      <c r="AZ111" s="131"/>
      <c r="BA111" s="131"/>
      <c r="BB111" s="131"/>
      <c r="BC111" s="131"/>
      <c r="BD111" s="131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127</v>
      </c>
      <c r="BK111" s="131"/>
      <c r="BL111" s="131"/>
      <c r="BM111" s="131"/>
    </row>
    <row r="112" spans="2:65" s="1" customFormat="1" x14ac:dyDescent="0.2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18" s="1" customFormat="1" ht="29.25" customHeight="1" x14ac:dyDescent="0.2">
      <c r="B113" s="35"/>
      <c r="C113" s="108" t="s">
        <v>94</v>
      </c>
      <c r="D113" s="109"/>
      <c r="E113" s="109"/>
      <c r="F113" s="109"/>
      <c r="G113" s="109"/>
      <c r="H113" s="109"/>
      <c r="I113" s="109"/>
      <c r="J113" s="109"/>
      <c r="K113" s="109"/>
      <c r="L113" s="246">
        <f>ROUND(SUM(N88+N105),2)</f>
        <v>0</v>
      </c>
      <c r="M113" s="246"/>
      <c r="N113" s="246"/>
      <c r="O113" s="246"/>
      <c r="P113" s="246"/>
      <c r="Q113" s="246"/>
      <c r="R113" s="37"/>
    </row>
    <row r="114" spans="2:18" s="1" customFormat="1" ht="6.95" customHeight="1" x14ac:dyDescent="0.2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8" spans="2:18" s="1" customFormat="1" ht="6.95" customHeight="1" x14ac:dyDescent="0.2">
      <c r="B118" s="62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4"/>
    </row>
    <row r="119" spans="2:18" s="1" customFormat="1" ht="36.950000000000003" customHeight="1" x14ac:dyDescent="0.2">
      <c r="B119" s="35"/>
      <c r="C119" s="207" t="s">
        <v>134</v>
      </c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37"/>
    </row>
    <row r="120" spans="2:18" s="1" customFormat="1" ht="6.95" customHeight="1" x14ac:dyDescent="0.2"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7"/>
    </row>
    <row r="121" spans="2:18" s="1" customFormat="1" ht="30" customHeight="1" x14ac:dyDescent="0.2">
      <c r="B121" s="35"/>
      <c r="C121" s="31" t="s">
        <v>17</v>
      </c>
      <c r="D121" s="36"/>
      <c r="E121" s="36"/>
      <c r="F121" s="248" t="str">
        <f>F6</f>
        <v>Plynová teplovodná kotolňa a rozvody tepla, Ul. Štúrova Beluša - rekonštrukcia rozvodov tepla</v>
      </c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36"/>
      <c r="R121" s="37"/>
    </row>
    <row r="122" spans="2:18" s="1" customFormat="1" ht="36.950000000000003" customHeight="1" x14ac:dyDescent="0.2">
      <c r="B122" s="35"/>
      <c r="C122" s="69" t="s">
        <v>101</v>
      </c>
      <c r="D122" s="36"/>
      <c r="E122" s="36"/>
      <c r="F122" s="226" t="str">
        <f>F7</f>
        <v>a - Stavebná časť</v>
      </c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36"/>
      <c r="R122" s="37"/>
    </row>
    <row r="123" spans="2:18" s="1" customFormat="1" ht="6.95" customHeight="1" x14ac:dyDescent="0.2"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7"/>
    </row>
    <row r="124" spans="2:18" s="1" customFormat="1" ht="18" customHeight="1" x14ac:dyDescent="0.2">
      <c r="B124" s="35"/>
      <c r="C124" s="31" t="s">
        <v>21</v>
      </c>
      <c r="D124" s="36"/>
      <c r="E124" s="36"/>
      <c r="F124" s="29" t="str">
        <f>F9</f>
        <v>Beluša</v>
      </c>
      <c r="G124" s="36"/>
      <c r="H124" s="36"/>
      <c r="I124" s="36"/>
      <c r="J124" s="36"/>
      <c r="K124" s="31" t="s">
        <v>23</v>
      </c>
      <c r="L124" s="36"/>
      <c r="M124" s="252">
        <f>IF(O9="","",O9)</f>
        <v>43209</v>
      </c>
      <c r="N124" s="252"/>
      <c r="O124" s="252"/>
      <c r="P124" s="252"/>
      <c r="Q124" s="36"/>
      <c r="R124" s="37"/>
    </row>
    <row r="125" spans="2:18" s="1" customFormat="1" ht="6.95" customHeight="1" x14ac:dyDescent="0.2"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7"/>
    </row>
    <row r="126" spans="2:18" s="1" customFormat="1" ht="15" x14ac:dyDescent="0.2">
      <c r="B126" s="35"/>
      <c r="C126" s="31" t="s">
        <v>24</v>
      </c>
      <c r="D126" s="36"/>
      <c r="E126" s="36"/>
      <c r="F126" s="29" t="str">
        <f>E12</f>
        <v>OSBD, SNP 1936, 017 07 Považská Bystrica</v>
      </c>
      <c r="G126" s="36"/>
      <c r="H126" s="36"/>
      <c r="I126" s="36"/>
      <c r="J126" s="36"/>
      <c r="K126" s="31" t="s">
        <v>30</v>
      </c>
      <c r="L126" s="36"/>
      <c r="M126" s="209" t="str">
        <f>E18</f>
        <v>Energokontrol, s.r.o.</v>
      </c>
      <c r="N126" s="209"/>
      <c r="O126" s="209"/>
      <c r="P126" s="209"/>
      <c r="Q126" s="209"/>
      <c r="R126" s="37"/>
    </row>
    <row r="127" spans="2:18" s="1" customFormat="1" ht="14.45" customHeight="1" x14ac:dyDescent="0.2">
      <c r="B127" s="35"/>
      <c r="C127" s="31" t="s">
        <v>28</v>
      </c>
      <c r="D127" s="36"/>
      <c r="E127" s="36"/>
      <c r="F127" s="29" t="str">
        <f>IF(E15="","",E15)</f>
        <v>Vyplň údaj</v>
      </c>
      <c r="G127" s="36"/>
      <c r="H127" s="36"/>
      <c r="I127" s="36"/>
      <c r="J127" s="36"/>
      <c r="K127" s="31" t="s">
        <v>34</v>
      </c>
      <c r="L127" s="36"/>
      <c r="M127" s="209" t="str">
        <f>E21</f>
        <v>Ing. G. Gabčová</v>
      </c>
      <c r="N127" s="209"/>
      <c r="O127" s="209"/>
      <c r="P127" s="209"/>
      <c r="Q127" s="209"/>
      <c r="R127" s="37"/>
    </row>
    <row r="128" spans="2:18" s="1" customFormat="1" ht="10.35" customHeight="1" x14ac:dyDescent="0.2"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7"/>
    </row>
    <row r="129" spans="2:65" s="8" customFormat="1" ht="29.25" customHeight="1" x14ac:dyDescent="0.2">
      <c r="B129" s="138"/>
      <c r="C129" s="139" t="s">
        <v>135</v>
      </c>
      <c r="D129" s="140" t="s">
        <v>136</v>
      </c>
      <c r="E129" s="140" t="s">
        <v>58</v>
      </c>
      <c r="F129" s="269" t="s">
        <v>137</v>
      </c>
      <c r="G129" s="269"/>
      <c r="H129" s="269"/>
      <c r="I129" s="269"/>
      <c r="J129" s="140" t="s">
        <v>138</v>
      </c>
      <c r="K129" s="140" t="s">
        <v>139</v>
      </c>
      <c r="L129" s="269" t="s">
        <v>140</v>
      </c>
      <c r="M129" s="269"/>
      <c r="N129" s="269" t="s">
        <v>106</v>
      </c>
      <c r="O129" s="269"/>
      <c r="P129" s="269"/>
      <c r="Q129" s="270"/>
      <c r="R129" s="141"/>
      <c r="T129" s="76" t="s">
        <v>141</v>
      </c>
      <c r="U129" s="77" t="s">
        <v>40</v>
      </c>
      <c r="V129" s="77" t="s">
        <v>142</v>
      </c>
      <c r="W129" s="77" t="s">
        <v>143</v>
      </c>
      <c r="X129" s="77" t="s">
        <v>144</v>
      </c>
      <c r="Y129" s="77" t="s">
        <v>145</v>
      </c>
      <c r="Z129" s="77" t="s">
        <v>146</v>
      </c>
      <c r="AA129" s="78" t="s">
        <v>147</v>
      </c>
    </row>
    <row r="130" spans="2:65" s="1" customFormat="1" ht="29.25" customHeight="1" x14ac:dyDescent="0.35">
      <c r="B130" s="35"/>
      <c r="C130" s="80" t="s">
        <v>103</v>
      </c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271">
        <f>BK130</f>
        <v>0</v>
      </c>
      <c r="O130" s="272"/>
      <c r="P130" s="272"/>
      <c r="Q130" s="272"/>
      <c r="R130" s="37"/>
      <c r="T130" s="79"/>
      <c r="U130" s="51"/>
      <c r="V130" s="51"/>
      <c r="W130" s="142">
        <f>W131+W200+W206+W214+W217</f>
        <v>0</v>
      </c>
      <c r="X130" s="51"/>
      <c r="Y130" s="142">
        <f>Y131+Y200+Y206+Y214+Y217</f>
        <v>892.3641280999999</v>
      </c>
      <c r="Z130" s="51"/>
      <c r="AA130" s="143">
        <f>AA131+AA200+AA206+AA214+AA217</f>
        <v>187.3295</v>
      </c>
      <c r="AT130" s="20" t="s">
        <v>75</v>
      </c>
      <c r="AU130" s="20" t="s">
        <v>108</v>
      </c>
      <c r="BK130" s="144">
        <f>BK131+BK200+BK206+BK214+BK217</f>
        <v>0</v>
      </c>
    </row>
    <row r="131" spans="2:65" s="9" customFormat="1" ht="37.5" customHeight="1" x14ac:dyDescent="0.35">
      <c r="B131" s="145"/>
      <c r="C131" s="146"/>
      <c r="D131" s="147" t="s">
        <v>109</v>
      </c>
      <c r="E131" s="147"/>
      <c r="F131" s="147"/>
      <c r="G131" s="147"/>
      <c r="H131" s="147"/>
      <c r="I131" s="147"/>
      <c r="J131" s="147"/>
      <c r="K131" s="147"/>
      <c r="L131" s="147"/>
      <c r="M131" s="147"/>
      <c r="N131" s="265">
        <f>BK131</f>
        <v>0</v>
      </c>
      <c r="O131" s="273"/>
      <c r="P131" s="273"/>
      <c r="Q131" s="273"/>
      <c r="R131" s="148"/>
      <c r="T131" s="149"/>
      <c r="U131" s="146"/>
      <c r="V131" s="146"/>
      <c r="W131" s="150">
        <f>W132+W168+W172+W174+W177+W182+W184+W198</f>
        <v>0</v>
      </c>
      <c r="X131" s="146"/>
      <c r="Y131" s="150">
        <f>Y132+Y168+Y172+Y174+Y177+Y182+Y184+Y198</f>
        <v>892.07034109999995</v>
      </c>
      <c r="Z131" s="146"/>
      <c r="AA131" s="151">
        <f>AA132+AA168+AA172+AA174+AA177+AA182+AA184+AA198</f>
        <v>187.3295</v>
      </c>
      <c r="AR131" s="152" t="s">
        <v>84</v>
      </c>
      <c r="AT131" s="153" t="s">
        <v>75</v>
      </c>
      <c r="AU131" s="153" t="s">
        <v>76</v>
      </c>
      <c r="AY131" s="152" t="s">
        <v>148</v>
      </c>
      <c r="BK131" s="154">
        <f>BK132+BK168+BK172+BK174+BK177+BK182+BK184+BK198</f>
        <v>0</v>
      </c>
    </row>
    <row r="132" spans="2:65" s="9" customFormat="1" ht="19.899999999999999" customHeight="1" x14ac:dyDescent="0.3">
      <c r="B132" s="145"/>
      <c r="C132" s="146"/>
      <c r="D132" s="155" t="s">
        <v>110</v>
      </c>
      <c r="E132" s="155"/>
      <c r="F132" s="155"/>
      <c r="G132" s="155"/>
      <c r="H132" s="155"/>
      <c r="I132" s="155"/>
      <c r="J132" s="155"/>
      <c r="K132" s="155"/>
      <c r="L132" s="155"/>
      <c r="M132" s="155"/>
      <c r="N132" s="274">
        <f>BK132</f>
        <v>0</v>
      </c>
      <c r="O132" s="275"/>
      <c r="P132" s="275"/>
      <c r="Q132" s="275"/>
      <c r="R132" s="148"/>
      <c r="T132" s="149"/>
      <c r="U132" s="146"/>
      <c r="V132" s="146"/>
      <c r="W132" s="150">
        <f>SUM(W133:W167)</f>
        <v>0</v>
      </c>
      <c r="X132" s="146"/>
      <c r="Y132" s="150">
        <f>SUM(Y133:Y167)</f>
        <v>436.33479520000003</v>
      </c>
      <c r="Z132" s="146"/>
      <c r="AA132" s="151">
        <f>SUM(AA133:AA167)</f>
        <v>155.3295</v>
      </c>
      <c r="AR132" s="152" t="s">
        <v>84</v>
      </c>
      <c r="AT132" s="153" t="s">
        <v>75</v>
      </c>
      <c r="AU132" s="153" t="s">
        <v>84</v>
      </c>
      <c r="AY132" s="152" t="s">
        <v>148</v>
      </c>
      <c r="BK132" s="154">
        <f>SUM(BK133:BK167)</f>
        <v>0</v>
      </c>
    </row>
    <row r="133" spans="2:65" s="1" customFormat="1" ht="38.25" customHeight="1" x14ac:dyDescent="0.2">
      <c r="B133" s="127"/>
      <c r="C133" s="156" t="s">
        <v>84</v>
      </c>
      <c r="D133" s="156" t="s">
        <v>149</v>
      </c>
      <c r="E133" s="157" t="s">
        <v>150</v>
      </c>
      <c r="F133" s="276" t="s">
        <v>151</v>
      </c>
      <c r="G133" s="276"/>
      <c r="H133" s="276"/>
      <c r="I133" s="276"/>
      <c r="J133" s="158" t="s">
        <v>152</v>
      </c>
      <c r="K133" s="159">
        <v>340.44</v>
      </c>
      <c r="L133" s="277">
        <v>0</v>
      </c>
      <c r="M133" s="277"/>
      <c r="N133" s="278">
        <f>ROUND(L133*K133,3)</f>
        <v>0</v>
      </c>
      <c r="O133" s="278"/>
      <c r="P133" s="278"/>
      <c r="Q133" s="278"/>
      <c r="R133" s="130"/>
      <c r="T133" s="161" t="s">
        <v>5</v>
      </c>
      <c r="U133" s="44" t="s">
        <v>43</v>
      </c>
      <c r="V133" s="36"/>
      <c r="W133" s="162">
        <f>V133*K133</f>
        <v>0</v>
      </c>
      <c r="X133" s="162">
        <v>0</v>
      </c>
      <c r="Y133" s="162">
        <f>X133*K133</f>
        <v>0</v>
      </c>
      <c r="Z133" s="162">
        <v>0.45</v>
      </c>
      <c r="AA133" s="163">
        <f>Z133*K133</f>
        <v>153.19800000000001</v>
      </c>
      <c r="AR133" s="20" t="s">
        <v>153</v>
      </c>
      <c r="AT133" s="20" t="s">
        <v>149</v>
      </c>
      <c r="AU133" s="20" t="s">
        <v>127</v>
      </c>
      <c r="AY133" s="20" t="s">
        <v>148</v>
      </c>
      <c r="BE133" s="101">
        <f>IF(U133="základná",N133,0)</f>
        <v>0</v>
      </c>
      <c r="BF133" s="101">
        <f>IF(U133="znížená",N133,0)</f>
        <v>0</v>
      </c>
      <c r="BG133" s="101">
        <f>IF(U133="zákl. prenesená",N133,0)</f>
        <v>0</v>
      </c>
      <c r="BH133" s="101">
        <f>IF(U133="zníž. prenesená",N133,0)</f>
        <v>0</v>
      </c>
      <c r="BI133" s="101">
        <f>IF(U133="nulová",N133,0)</f>
        <v>0</v>
      </c>
      <c r="BJ133" s="20" t="s">
        <v>127</v>
      </c>
      <c r="BK133" s="164">
        <f>ROUND(L133*K133,3)</f>
        <v>0</v>
      </c>
      <c r="BL133" s="20" t="s">
        <v>153</v>
      </c>
      <c r="BM133" s="20" t="s">
        <v>154</v>
      </c>
    </row>
    <row r="134" spans="2:65" s="10" customFormat="1" ht="16.5" customHeight="1" x14ac:dyDescent="0.2">
      <c r="B134" s="165"/>
      <c r="C134" s="166"/>
      <c r="D134" s="166"/>
      <c r="E134" s="167" t="s">
        <v>5</v>
      </c>
      <c r="F134" s="279" t="s">
        <v>155</v>
      </c>
      <c r="G134" s="280"/>
      <c r="H134" s="280"/>
      <c r="I134" s="280"/>
      <c r="J134" s="166"/>
      <c r="K134" s="168">
        <v>340.44</v>
      </c>
      <c r="L134" s="166"/>
      <c r="M134" s="166"/>
      <c r="N134" s="166"/>
      <c r="O134" s="166"/>
      <c r="P134" s="166"/>
      <c r="Q134" s="166"/>
      <c r="R134" s="169"/>
      <c r="T134" s="170"/>
      <c r="U134" s="166"/>
      <c r="V134" s="166"/>
      <c r="W134" s="166"/>
      <c r="X134" s="166"/>
      <c r="Y134" s="166"/>
      <c r="Z134" s="166"/>
      <c r="AA134" s="171"/>
      <c r="AT134" s="172" t="s">
        <v>156</v>
      </c>
      <c r="AU134" s="172" t="s">
        <v>127</v>
      </c>
      <c r="AV134" s="10" t="s">
        <v>127</v>
      </c>
      <c r="AW134" s="10" t="s">
        <v>32</v>
      </c>
      <c r="AX134" s="10" t="s">
        <v>84</v>
      </c>
      <c r="AY134" s="172" t="s">
        <v>148</v>
      </c>
    </row>
    <row r="135" spans="2:65" s="1" customFormat="1" ht="38.25" customHeight="1" x14ac:dyDescent="0.2">
      <c r="B135" s="127"/>
      <c r="C135" s="156" t="s">
        <v>127</v>
      </c>
      <c r="D135" s="156" t="s">
        <v>149</v>
      </c>
      <c r="E135" s="157" t="s">
        <v>157</v>
      </c>
      <c r="F135" s="276" t="s">
        <v>158</v>
      </c>
      <c r="G135" s="276"/>
      <c r="H135" s="276"/>
      <c r="I135" s="276"/>
      <c r="J135" s="158" t="s">
        <v>159</v>
      </c>
      <c r="K135" s="159">
        <v>14.7</v>
      </c>
      <c r="L135" s="277">
        <v>0</v>
      </c>
      <c r="M135" s="277"/>
      <c r="N135" s="278">
        <f>ROUND(L135*K135,3)</f>
        <v>0</v>
      </c>
      <c r="O135" s="278"/>
      <c r="P135" s="278"/>
      <c r="Q135" s="278"/>
      <c r="R135" s="130"/>
      <c r="T135" s="161" t="s">
        <v>5</v>
      </c>
      <c r="U135" s="44" t="s">
        <v>43</v>
      </c>
      <c r="V135" s="36"/>
      <c r="W135" s="162">
        <f>V135*K135</f>
        <v>0</v>
      </c>
      <c r="X135" s="162">
        <v>0</v>
      </c>
      <c r="Y135" s="162">
        <f>X135*K135</f>
        <v>0</v>
      </c>
      <c r="Z135" s="162">
        <v>0.14499999999999999</v>
      </c>
      <c r="AA135" s="163">
        <f>Z135*K135</f>
        <v>2.1315</v>
      </c>
      <c r="AR135" s="20" t="s">
        <v>153</v>
      </c>
      <c r="AT135" s="20" t="s">
        <v>149</v>
      </c>
      <c r="AU135" s="20" t="s">
        <v>127</v>
      </c>
      <c r="AY135" s="20" t="s">
        <v>148</v>
      </c>
      <c r="BE135" s="101">
        <f>IF(U135="základná",N135,0)</f>
        <v>0</v>
      </c>
      <c r="BF135" s="101">
        <f>IF(U135="znížená",N135,0)</f>
        <v>0</v>
      </c>
      <c r="BG135" s="101">
        <f>IF(U135="zákl. prenesená",N135,0)</f>
        <v>0</v>
      </c>
      <c r="BH135" s="101">
        <f>IF(U135="zníž. prenesená",N135,0)</f>
        <v>0</v>
      </c>
      <c r="BI135" s="101">
        <f>IF(U135="nulová",N135,0)</f>
        <v>0</v>
      </c>
      <c r="BJ135" s="20" t="s">
        <v>127</v>
      </c>
      <c r="BK135" s="164">
        <f>ROUND(L135*K135,3)</f>
        <v>0</v>
      </c>
      <c r="BL135" s="20" t="s">
        <v>153</v>
      </c>
      <c r="BM135" s="20" t="s">
        <v>160</v>
      </c>
    </row>
    <row r="136" spans="2:65" s="10" customFormat="1" ht="16.5" customHeight="1" x14ac:dyDescent="0.2">
      <c r="B136" s="165"/>
      <c r="C136" s="166"/>
      <c r="D136" s="166"/>
      <c r="E136" s="167" t="s">
        <v>5</v>
      </c>
      <c r="F136" s="279" t="s">
        <v>161</v>
      </c>
      <c r="G136" s="280"/>
      <c r="H136" s="280"/>
      <c r="I136" s="280"/>
      <c r="J136" s="166"/>
      <c r="K136" s="168">
        <v>14.7</v>
      </c>
      <c r="L136" s="166"/>
      <c r="M136" s="166"/>
      <c r="N136" s="166"/>
      <c r="O136" s="166"/>
      <c r="P136" s="166"/>
      <c r="Q136" s="166"/>
      <c r="R136" s="169"/>
      <c r="T136" s="170"/>
      <c r="U136" s="166"/>
      <c r="V136" s="166"/>
      <c r="W136" s="166"/>
      <c r="X136" s="166"/>
      <c r="Y136" s="166"/>
      <c r="Z136" s="166"/>
      <c r="AA136" s="171"/>
      <c r="AT136" s="172" t="s">
        <v>156</v>
      </c>
      <c r="AU136" s="172" t="s">
        <v>127</v>
      </c>
      <c r="AV136" s="10" t="s">
        <v>127</v>
      </c>
      <c r="AW136" s="10" t="s">
        <v>32</v>
      </c>
      <c r="AX136" s="10" t="s">
        <v>84</v>
      </c>
      <c r="AY136" s="172" t="s">
        <v>148</v>
      </c>
    </row>
    <row r="137" spans="2:65" s="1" customFormat="1" ht="25.5" customHeight="1" x14ac:dyDescent="0.2">
      <c r="B137" s="127"/>
      <c r="C137" s="156" t="s">
        <v>162</v>
      </c>
      <c r="D137" s="156" t="s">
        <v>149</v>
      </c>
      <c r="E137" s="157" t="s">
        <v>163</v>
      </c>
      <c r="F137" s="276" t="s">
        <v>164</v>
      </c>
      <c r="G137" s="276"/>
      <c r="H137" s="276"/>
      <c r="I137" s="276"/>
      <c r="J137" s="158" t="s">
        <v>159</v>
      </c>
      <c r="K137" s="159">
        <v>550</v>
      </c>
      <c r="L137" s="277">
        <v>0</v>
      </c>
      <c r="M137" s="277"/>
      <c r="N137" s="278">
        <f>ROUND(L137*K137,3)</f>
        <v>0</v>
      </c>
      <c r="O137" s="278"/>
      <c r="P137" s="278"/>
      <c r="Q137" s="278"/>
      <c r="R137" s="130"/>
      <c r="T137" s="161" t="s">
        <v>5</v>
      </c>
      <c r="U137" s="44" t="s">
        <v>43</v>
      </c>
      <c r="V137" s="36"/>
      <c r="W137" s="162">
        <f>V137*K137</f>
        <v>0</v>
      </c>
      <c r="X137" s="162">
        <v>3.9000000000000003E-3</v>
      </c>
      <c r="Y137" s="162">
        <f>X137*K137</f>
        <v>2.145</v>
      </c>
      <c r="Z137" s="162">
        <v>0</v>
      </c>
      <c r="AA137" s="163">
        <f>Z137*K137</f>
        <v>0</v>
      </c>
      <c r="AR137" s="20" t="s">
        <v>153</v>
      </c>
      <c r="AT137" s="20" t="s">
        <v>149</v>
      </c>
      <c r="AU137" s="20" t="s">
        <v>127</v>
      </c>
      <c r="AY137" s="20" t="s">
        <v>148</v>
      </c>
      <c r="BE137" s="101">
        <f>IF(U137="základná",N137,0)</f>
        <v>0</v>
      </c>
      <c r="BF137" s="101">
        <f>IF(U137="znížená",N137,0)</f>
        <v>0</v>
      </c>
      <c r="BG137" s="101">
        <f>IF(U137="zákl. prenesená",N137,0)</f>
        <v>0</v>
      </c>
      <c r="BH137" s="101">
        <f>IF(U137="zníž. prenesená",N137,0)</f>
        <v>0</v>
      </c>
      <c r="BI137" s="101">
        <f>IF(U137="nulová",N137,0)</f>
        <v>0</v>
      </c>
      <c r="BJ137" s="20" t="s">
        <v>127</v>
      </c>
      <c r="BK137" s="164">
        <f>ROUND(L137*K137,3)</f>
        <v>0</v>
      </c>
      <c r="BL137" s="20" t="s">
        <v>153</v>
      </c>
      <c r="BM137" s="20" t="s">
        <v>165</v>
      </c>
    </row>
    <row r="138" spans="2:65" s="1" customFormat="1" ht="38.25" customHeight="1" x14ac:dyDescent="0.2">
      <c r="B138" s="127"/>
      <c r="C138" s="156" t="s">
        <v>153</v>
      </c>
      <c r="D138" s="156" t="s">
        <v>149</v>
      </c>
      <c r="E138" s="157" t="s">
        <v>166</v>
      </c>
      <c r="F138" s="276" t="s">
        <v>167</v>
      </c>
      <c r="G138" s="276"/>
      <c r="H138" s="276"/>
      <c r="I138" s="276"/>
      <c r="J138" s="158" t="s">
        <v>168</v>
      </c>
      <c r="K138" s="159">
        <v>93.257999999999996</v>
      </c>
      <c r="L138" s="277">
        <v>0</v>
      </c>
      <c r="M138" s="277"/>
      <c r="N138" s="278">
        <f>ROUND(L138*K138,3)</f>
        <v>0</v>
      </c>
      <c r="O138" s="278"/>
      <c r="P138" s="278"/>
      <c r="Q138" s="278"/>
      <c r="R138" s="130"/>
      <c r="T138" s="161" t="s">
        <v>5</v>
      </c>
      <c r="U138" s="44" t="s">
        <v>43</v>
      </c>
      <c r="V138" s="36"/>
      <c r="W138" s="162">
        <f>V138*K138</f>
        <v>0</v>
      </c>
      <c r="X138" s="162">
        <v>0</v>
      </c>
      <c r="Y138" s="162">
        <f>X138*K138</f>
        <v>0</v>
      </c>
      <c r="Z138" s="162">
        <v>0</v>
      </c>
      <c r="AA138" s="163">
        <f>Z138*K138</f>
        <v>0</v>
      </c>
      <c r="AR138" s="20" t="s">
        <v>153</v>
      </c>
      <c r="AT138" s="20" t="s">
        <v>149</v>
      </c>
      <c r="AU138" s="20" t="s">
        <v>127</v>
      </c>
      <c r="AY138" s="20" t="s">
        <v>148</v>
      </c>
      <c r="BE138" s="101">
        <f>IF(U138="základná",N138,0)</f>
        <v>0</v>
      </c>
      <c r="BF138" s="101">
        <f>IF(U138="znížená",N138,0)</f>
        <v>0</v>
      </c>
      <c r="BG138" s="101">
        <f>IF(U138="zákl. prenesená",N138,0)</f>
        <v>0</v>
      </c>
      <c r="BH138" s="101">
        <f>IF(U138="zníž. prenesená",N138,0)</f>
        <v>0</v>
      </c>
      <c r="BI138" s="101">
        <f>IF(U138="nulová",N138,0)</f>
        <v>0</v>
      </c>
      <c r="BJ138" s="20" t="s">
        <v>127</v>
      </c>
      <c r="BK138" s="164">
        <f>ROUND(L138*K138,3)</f>
        <v>0</v>
      </c>
      <c r="BL138" s="20" t="s">
        <v>153</v>
      </c>
      <c r="BM138" s="20" t="s">
        <v>169</v>
      </c>
    </row>
    <row r="139" spans="2:65" s="10" customFormat="1" ht="16.5" customHeight="1" x14ac:dyDescent="0.2">
      <c r="B139" s="165"/>
      <c r="C139" s="166"/>
      <c r="D139" s="166"/>
      <c r="E139" s="167" t="s">
        <v>5</v>
      </c>
      <c r="F139" s="279" t="s">
        <v>170</v>
      </c>
      <c r="G139" s="280"/>
      <c r="H139" s="280"/>
      <c r="I139" s="280"/>
      <c r="J139" s="166"/>
      <c r="K139" s="168">
        <v>93.257999999999996</v>
      </c>
      <c r="L139" s="166"/>
      <c r="M139" s="166"/>
      <c r="N139" s="166"/>
      <c r="O139" s="166"/>
      <c r="P139" s="166"/>
      <c r="Q139" s="166"/>
      <c r="R139" s="169"/>
      <c r="T139" s="170"/>
      <c r="U139" s="166"/>
      <c r="V139" s="166"/>
      <c r="W139" s="166"/>
      <c r="X139" s="166"/>
      <c r="Y139" s="166"/>
      <c r="Z139" s="166"/>
      <c r="AA139" s="171"/>
      <c r="AT139" s="172" t="s">
        <v>156</v>
      </c>
      <c r="AU139" s="172" t="s">
        <v>127</v>
      </c>
      <c r="AV139" s="10" t="s">
        <v>127</v>
      </c>
      <c r="AW139" s="10" t="s">
        <v>32</v>
      </c>
      <c r="AX139" s="10" t="s">
        <v>84</v>
      </c>
      <c r="AY139" s="172" t="s">
        <v>148</v>
      </c>
    </row>
    <row r="140" spans="2:65" s="1" customFormat="1" ht="25.5" customHeight="1" x14ac:dyDescent="0.2">
      <c r="B140" s="127"/>
      <c r="C140" s="156" t="s">
        <v>171</v>
      </c>
      <c r="D140" s="156" t="s">
        <v>149</v>
      </c>
      <c r="E140" s="157" t="s">
        <v>172</v>
      </c>
      <c r="F140" s="276" t="s">
        <v>173</v>
      </c>
      <c r="G140" s="276"/>
      <c r="H140" s="276"/>
      <c r="I140" s="276"/>
      <c r="J140" s="158" t="s">
        <v>168</v>
      </c>
      <c r="K140" s="159">
        <v>1021.101</v>
      </c>
      <c r="L140" s="277">
        <v>0</v>
      </c>
      <c r="M140" s="277"/>
      <c r="N140" s="278">
        <f>ROUND(L140*K140,3)</f>
        <v>0</v>
      </c>
      <c r="O140" s="278"/>
      <c r="P140" s="278"/>
      <c r="Q140" s="278"/>
      <c r="R140" s="130"/>
      <c r="T140" s="161" t="s">
        <v>5</v>
      </c>
      <c r="U140" s="44" t="s">
        <v>43</v>
      </c>
      <c r="V140" s="36"/>
      <c r="W140" s="162">
        <f>V140*K140</f>
        <v>0</v>
      </c>
      <c r="X140" s="162">
        <v>0</v>
      </c>
      <c r="Y140" s="162">
        <f>X140*K140</f>
        <v>0</v>
      </c>
      <c r="Z140" s="162">
        <v>0</v>
      </c>
      <c r="AA140" s="163">
        <f>Z140*K140</f>
        <v>0</v>
      </c>
      <c r="AR140" s="20" t="s">
        <v>153</v>
      </c>
      <c r="AT140" s="20" t="s">
        <v>149</v>
      </c>
      <c r="AU140" s="20" t="s">
        <v>127</v>
      </c>
      <c r="AY140" s="20" t="s">
        <v>148</v>
      </c>
      <c r="BE140" s="101">
        <f>IF(U140="základná",N140,0)</f>
        <v>0</v>
      </c>
      <c r="BF140" s="101">
        <f>IF(U140="znížená",N140,0)</f>
        <v>0</v>
      </c>
      <c r="BG140" s="101">
        <f>IF(U140="zákl. prenesená",N140,0)</f>
        <v>0</v>
      </c>
      <c r="BH140" s="101">
        <f>IF(U140="zníž. prenesená",N140,0)</f>
        <v>0</v>
      </c>
      <c r="BI140" s="101">
        <f>IF(U140="nulová",N140,0)</f>
        <v>0</v>
      </c>
      <c r="BJ140" s="20" t="s">
        <v>127</v>
      </c>
      <c r="BK140" s="164">
        <f>ROUND(L140*K140,3)</f>
        <v>0</v>
      </c>
      <c r="BL140" s="20" t="s">
        <v>153</v>
      </c>
      <c r="BM140" s="20" t="s">
        <v>174</v>
      </c>
    </row>
    <row r="141" spans="2:65" s="11" customFormat="1" ht="25.5" customHeight="1" x14ac:dyDescent="0.2">
      <c r="B141" s="173"/>
      <c r="C141" s="174"/>
      <c r="D141" s="174"/>
      <c r="E141" s="175" t="s">
        <v>5</v>
      </c>
      <c r="F141" s="281" t="s">
        <v>175</v>
      </c>
      <c r="G141" s="282"/>
      <c r="H141" s="282"/>
      <c r="I141" s="282"/>
      <c r="J141" s="174"/>
      <c r="K141" s="175" t="s">
        <v>5</v>
      </c>
      <c r="L141" s="174"/>
      <c r="M141" s="174"/>
      <c r="N141" s="174"/>
      <c r="O141" s="174"/>
      <c r="P141" s="174"/>
      <c r="Q141" s="174"/>
      <c r="R141" s="176"/>
      <c r="T141" s="177"/>
      <c r="U141" s="174"/>
      <c r="V141" s="174"/>
      <c r="W141" s="174"/>
      <c r="X141" s="174"/>
      <c r="Y141" s="174"/>
      <c r="Z141" s="174"/>
      <c r="AA141" s="178"/>
      <c r="AT141" s="179" t="s">
        <v>156</v>
      </c>
      <c r="AU141" s="179" t="s">
        <v>127</v>
      </c>
      <c r="AV141" s="11" t="s">
        <v>84</v>
      </c>
      <c r="AW141" s="11" t="s">
        <v>32</v>
      </c>
      <c r="AX141" s="11" t="s">
        <v>76</v>
      </c>
      <c r="AY141" s="179" t="s">
        <v>148</v>
      </c>
    </row>
    <row r="142" spans="2:65" s="10" customFormat="1" ht="16.5" customHeight="1" x14ac:dyDescent="0.2">
      <c r="B142" s="165"/>
      <c r="C142" s="166"/>
      <c r="D142" s="166"/>
      <c r="E142" s="167" t="s">
        <v>5</v>
      </c>
      <c r="F142" s="283" t="s">
        <v>176</v>
      </c>
      <c r="G142" s="284"/>
      <c r="H142" s="284"/>
      <c r="I142" s="284"/>
      <c r="J142" s="166"/>
      <c r="K142" s="168">
        <v>32.64</v>
      </c>
      <c r="L142" s="166"/>
      <c r="M142" s="166"/>
      <c r="N142" s="166"/>
      <c r="O142" s="166"/>
      <c r="P142" s="166"/>
      <c r="Q142" s="166"/>
      <c r="R142" s="169"/>
      <c r="T142" s="170"/>
      <c r="U142" s="166"/>
      <c r="V142" s="166"/>
      <c r="W142" s="166"/>
      <c r="X142" s="166"/>
      <c r="Y142" s="166"/>
      <c r="Z142" s="166"/>
      <c r="AA142" s="171"/>
      <c r="AT142" s="172" t="s">
        <v>156</v>
      </c>
      <c r="AU142" s="172" t="s">
        <v>127</v>
      </c>
      <c r="AV142" s="10" t="s">
        <v>127</v>
      </c>
      <c r="AW142" s="10" t="s">
        <v>32</v>
      </c>
      <c r="AX142" s="10" t="s">
        <v>76</v>
      </c>
      <c r="AY142" s="172" t="s">
        <v>148</v>
      </c>
    </row>
    <row r="143" spans="2:65" s="10" customFormat="1" ht="16.5" customHeight="1" x14ac:dyDescent="0.2">
      <c r="B143" s="165"/>
      <c r="C143" s="166"/>
      <c r="D143" s="166"/>
      <c r="E143" s="167" t="s">
        <v>5</v>
      </c>
      <c r="F143" s="283" t="s">
        <v>177</v>
      </c>
      <c r="G143" s="284"/>
      <c r="H143" s="284"/>
      <c r="I143" s="284"/>
      <c r="J143" s="166"/>
      <c r="K143" s="168">
        <v>302.39699999999999</v>
      </c>
      <c r="L143" s="166"/>
      <c r="M143" s="166"/>
      <c r="N143" s="166"/>
      <c r="O143" s="166"/>
      <c r="P143" s="166"/>
      <c r="Q143" s="166"/>
      <c r="R143" s="169"/>
      <c r="T143" s="170"/>
      <c r="U143" s="166"/>
      <c r="V143" s="166"/>
      <c r="W143" s="166"/>
      <c r="X143" s="166"/>
      <c r="Y143" s="166"/>
      <c r="Z143" s="166"/>
      <c r="AA143" s="171"/>
      <c r="AT143" s="172" t="s">
        <v>156</v>
      </c>
      <c r="AU143" s="172" t="s">
        <v>127</v>
      </c>
      <c r="AV143" s="10" t="s">
        <v>127</v>
      </c>
      <c r="AW143" s="10" t="s">
        <v>32</v>
      </c>
      <c r="AX143" s="10" t="s">
        <v>76</v>
      </c>
      <c r="AY143" s="172" t="s">
        <v>148</v>
      </c>
    </row>
    <row r="144" spans="2:65" s="10" customFormat="1" ht="16.5" customHeight="1" x14ac:dyDescent="0.2">
      <c r="B144" s="165"/>
      <c r="C144" s="166"/>
      <c r="D144" s="166"/>
      <c r="E144" s="167" t="s">
        <v>5</v>
      </c>
      <c r="F144" s="283" t="s">
        <v>178</v>
      </c>
      <c r="G144" s="284"/>
      <c r="H144" s="284"/>
      <c r="I144" s="284"/>
      <c r="J144" s="166"/>
      <c r="K144" s="168">
        <v>323.83999999999997</v>
      </c>
      <c r="L144" s="166"/>
      <c r="M144" s="166"/>
      <c r="N144" s="166"/>
      <c r="O144" s="166"/>
      <c r="P144" s="166"/>
      <c r="Q144" s="166"/>
      <c r="R144" s="169"/>
      <c r="T144" s="170"/>
      <c r="U144" s="166"/>
      <c r="V144" s="166"/>
      <c r="W144" s="166"/>
      <c r="X144" s="166"/>
      <c r="Y144" s="166"/>
      <c r="Z144" s="166"/>
      <c r="AA144" s="171"/>
      <c r="AT144" s="172" t="s">
        <v>156</v>
      </c>
      <c r="AU144" s="172" t="s">
        <v>127</v>
      </c>
      <c r="AV144" s="10" t="s">
        <v>127</v>
      </c>
      <c r="AW144" s="10" t="s">
        <v>32</v>
      </c>
      <c r="AX144" s="10" t="s">
        <v>76</v>
      </c>
      <c r="AY144" s="172" t="s">
        <v>148</v>
      </c>
    </row>
    <row r="145" spans="2:65" s="10" customFormat="1" ht="16.5" customHeight="1" x14ac:dyDescent="0.2">
      <c r="B145" s="165"/>
      <c r="C145" s="166"/>
      <c r="D145" s="166"/>
      <c r="E145" s="167" t="s">
        <v>5</v>
      </c>
      <c r="F145" s="283" t="s">
        <v>179</v>
      </c>
      <c r="G145" s="284"/>
      <c r="H145" s="284"/>
      <c r="I145" s="284"/>
      <c r="J145" s="166"/>
      <c r="K145" s="168">
        <v>355.22399999999999</v>
      </c>
      <c r="L145" s="166"/>
      <c r="M145" s="166"/>
      <c r="N145" s="166"/>
      <c r="O145" s="166"/>
      <c r="P145" s="166"/>
      <c r="Q145" s="166"/>
      <c r="R145" s="169"/>
      <c r="T145" s="170"/>
      <c r="U145" s="166"/>
      <c r="V145" s="166"/>
      <c r="W145" s="166"/>
      <c r="X145" s="166"/>
      <c r="Y145" s="166"/>
      <c r="Z145" s="166"/>
      <c r="AA145" s="171"/>
      <c r="AT145" s="172" t="s">
        <v>156</v>
      </c>
      <c r="AU145" s="172" t="s">
        <v>127</v>
      </c>
      <c r="AV145" s="10" t="s">
        <v>127</v>
      </c>
      <c r="AW145" s="10" t="s">
        <v>32</v>
      </c>
      <c r="AX145" s="10" t="s">
        <v>76</v>
      </c>
      <c r="AY145" s="172" t="s">
        <v>148</v>
      </c>
    </row>
    <row r="146" spans="2:65" s="10" customFormat="1" ht="16.5" customHeight="1" x14ac:dyDescent="0.2">
      <c r="B146" s="165"/>
      <c r="C146" s="166"/>
      <c r="D146" s="166"/>
      <c r="E146" s="167" t="s">
        <v>5</v>
      </c>
      <c r="F146" s="283" t="s">
        <v>180</v>
      </c>
      <c r="G146" s="284"/>
      <c r="H146" s="284"/>
      <c r="I146" s="284"/>
      <c r="J146" s="166"/>
      <c r="K146" s="168">
        <v>7</v>
      </c>
      <c r="L146" s="166"/>
      <c r="M146" s="166"/>
      <c r="N146" s="166"/>
      <c r="O146" s="166"/>
      <c r="P146" s="166"/>
      <c r="Q146" s="166"/>
      <c r="R146" s="169"/>
      <c r="T146" s="170"/>
      <c r="U146" s="166"/>
      <c r="V146" s="166"/>
      <c r="W146" s="166"/>
      <c r="X146" s="166"/>
      <c r="Y146" s="166"/>
      <c r="Z146" s="166"/>
      <c r="AA146" s="171"/>
      <c r="AT146" s="172" t="s">
        <v>156</v>
      </c>
      <c r="AU146" s="172" t="s">
        <v>127</v>
      </c>
      <c r="AV146" s="10" t="s">
        <v>127</v>
      </c>
      <c r="AW146" s="10" t="s">
        <v>32</v>
      </c>
      <c r="AX146" s="10" t="s">
        <v>76</v>
      </c>
      <c r="AY146" s="172" t="s">
        <v>148</v>
      </c>
    </row>
    <row r="147" spans="2:65" s="12" customFormat="1" ht="16.5" customHeight="1" x14ac:dyDescent="0.2">
      <c r="B147" s="180"/>
      <c r="C147" s="181"/>
      <c r="D147" s="181"/>
      <c r="E147" s="182" t="s">
        <v>5</v>
      </c>
      <c r="F147" s="285" t="s">
        <v>181</v>
      </c>
      <c r="G147" s="286"/>
      <c r="H147" s="286"/>
      <c r="I147" s="286"/>
      <c r="J147" s="181"/>
      <c r="K147" s="183">
        <v>1021.101</v>
      </c>
      <c r="L147" s="181"/>
      <c r="M147" s="181"/>
      <c r="N147" s="181"/>
      <c r="O147" s="181"/>
      <c r="P147" s="181"/>
      <c r="Q147" s="181"/>
      <c r="R147" s="184"/>
      <c r="T147" s="185"/>
      <c r="U147" s="181"/>
      <c r="V147" s="181"/>
      <c r="W147" s="181"/>
      <c r="X147" s="181"/>
      <c r="Y147" s="181"/>
      <c r="Z147" s="181"/>
      <c r="AA147" s="186"/>
      <c r="AT147" s="187" t="s">
        <v>156</v>
      </c>
      <c r="AU147" s="187" t="s">
        <v>127</v>
      </c>
      <c r="AV147" s="12" t="s">
        <v>153</v>
      </c>
      <c r="AW147" s="12" t="s">
        <v>32</v>
      </c>
      <c r="AX147" s="12" t="s">
        <v>84</v>
      </c>
      <c r="AY147" s="187" t="s">
        <v>148</v>
      </c>
    </row>
    <row r="148" spans="2:65" s="1" customFormat="1" ht="51" customHeight="1" x14ac:dyDescent="0.2">
      <c r="B148" s="127"/>
      <c r="C148" s="156" t="s">
        <v>182</v>
      </c>
      <c r="D148" s="156" t="s">
        <v>149</v>
      </c>
      <c r="E148" s="157" t="s">
        <v>183</v>
      </c>
      <c r="F148" s="276" t="s">
        <v>184</v>
      </c>
      <c r="G148" s="276"/>
      <c r="H148" s="276"/>
      <c r="I148" s="276"/>
      <c r="J148" s="158" t="s">
        <v>168</v>
      </c>
      <c r="K148" s="159">
        <v>306.33</v>
      </c>
      <c r="L148" s="277">
        <v>0</v>
      </c>
      <c r="M148" s="277"/>
      <c r="N148" s="278">
        <f>ROUND(L148*K148,3)</f>
        <v>0</v>
      </c>
      <c r="O148" s="278"/>
      <c r="P148" s="278"/>
      <c r="Q148" s="278"/>
      <c r="R148" s="130"/>
      <c r="T148" s="161" t="s">
        <v>5</v>
      </c>
      <c r="U148" s="44" t="s">
        <v>43</v>
      </c>
      <c r="V148" s="36"/>
      <c r="W148" s="162">
        <f>V148*K148</f>
        <v>0</v>
      </c>
      <c r="X148" s="162">
        <v>0</v>
      </c>
      <c r="Y148" s="162">
        <f>X148*K148</f>
        <v>0</v>
      </c>
      <c r="Z148" s="162">
        <v>0</v>
      </c>
      <c r="AA148" s="163">
        <f>Z148*K148</f>
        <v>0</v>
      </c>
      <c r="AR148" s="20" t="s">
        <v>153</v>
      </c>
      <c r="AT148" s="20" t="s">
        <v>149</v>
      </c>
      <c r="AU148" s="20" t="s">
        <v>127</v>
      </c>
      <c r="AY148" s="20" t="s">
        <v>148</v>
      </c>
      <c r="BE148" s="101">
        <f>IF(U148="základná",N148,0)</f>
        <v>0</v>
      </c>
      <c r="BF148" s="101">
        <f>IF(U148="znížená",N148,0)</f>
        <v>0</v>
      </c>
      <c r="BG148" s="101">
        <f>IF(U148="zákl. prenesená",N148,0)</f>
        <v>0</v>
      </c>
      <c r="BH148" s="101">
        <f>IF(U148="zníž. prenesená",N148,0)</f>
        <v>0</v>
      </c>
      <c r="BI148" s="101">
        <f>IF(U148="nulová",N148,0)</f>
        <v>0</v>
      </c>
      <c r="BJ148" s="20" t="s">
        <v>127</v>
      </c>
      <c r="BK148" s="164">
        <f>ROUND(L148*K148,3)</f>
        <v>0</v>
      </c>
      <c r="BL148" s="20" t="s">
        <v>153</v>
      </c>
      <c r="BM148" s="20" t="s">
        <v>185</v>
      </c>
    </row>
    <row r="149" spans="2:65" s="10" customFormat="1" ht="16.5" customHeight="1" x14ac:dyDescent="0.2">
      <c r="B149" s="165"/>
      <c r="C149" s="166"/>
      <c r="D149" s="166"/>
      <c r="E149" s="167" t="s">
        <v>5</v>
      </c>
      <c r="F149" s="279" t="s">
        <v>186</v>
      </c>
      <c r="G149" s="280"/>
      <c r="H149" s="280"/>
      <c r="I149" s="280"/>
      <c r="J149" s="166"/>
      <c r="K149" s="168">
        <v>306.33</v>
      </c>
      <c r="L149" s="166"/>
      <c r="M149" s="166"/>
      <c r="N149" s="166"/>
      <c r="O149" s="166"/>
      <c r="P149" s="166"/>
      <c r="Q149" s="166"/>
      <c r="R149" s="169"/>
      <c r="T149" s="170"/>
      <c r="U149" s="166"/>
      <c r="V149" s="166"/>
      <c r="W149" s="166"/>
      <c r="X149" s="166"/>
      <c r="Y149" s="166"/>
      <c r="Z149" s="166"/>
      <c r="AA149" s="171"/>
      <c r="AT149" s="172" t="s">
        <v>156</v>
      </c>
      <c r="AU149" s="172" t="s">
        <v>127</v>
      </c>
      <c r="AV149" s="10" t="s">
        <v>127</v>
      </c>
      <c r="AW149" s="10" t="s">
        <v>32</v>
      </c>
      <c r="AX149" s="10" t="s">
        <v>84</v>
      </c>
      <c r="AY149" s="172" t="s">
        <v>148</v>
      </c>
    </row>
    <row r="150" spans="2:65" s="1" customFormat="1" ht="38.25" customHeight="1" x14ac:dyDescent="0.2">
      <c r="B150" s="127"/>
      <c r="C150" s="156" t="s">
        <v>187</v>
      </c>
      <c r="D150" s="156" t="s">
        <v>149</v>
      </c>
      <c r="E150" s="157" t="s">
        <v>188</v>
      </c>
      <c r="F150" s="276" t="s">
        <v>189</v>
      </c>
      <c r="G150" s="276"/>
      <c r="H150" s="276"/>
      <c r="I150" s="276"/>
      <c r="J150" s="158" t="s">
        <v>168</v>
      </c>
      <c r="K150" s="159">
        <v>22.88</v>
      </c>
      <c r="L150" s="277">
        <v>0</v>
      </c>
      <c r="M150" s="277"/>
      <c r="N150" s="278">
        <f>ROUND(L150*K150,3)</f>
        <v>0</v>
      </c>
      <c r="O150" s="278"/>
      <c r="P150" s="278"/>
      <c r="Q150" s="278"/>
      <c r="R150" s="130"/>
      <c r="T150" s="161" t="s">
        <v>5</v>
      </c>
      <c r="U150" s="44" t="s">
        <v>43</v>
      </c>
      <c r="V150" s="36"/>
      <c r="W150" s="162">
        <f>V150*K150</f>
        <v>0</v>
      </c>
      <c r="X150" s="162">
        <v>0</v>
      </c>
      <c r="Y150" s="162">
        <f>X150*K150</f>
        <v>0</v>
      </c>
      <c r="Z150" s="162">
        <v>0</v>
      </c>
      <c r="AA150" s="163">
        <f>Z150*K150</f>
        <v>0</v>
      </c>
      <c r="AR150" s="20" t="s">
        <v>153</v>
      </c>
      <c r="AT150" s="20" t="s">
        <v>149</v>
      </c>
      <c r="AU150" s="20" t="s">
        <v>127</v>
      </c>
      <c r="AY150" s="20" t="s">
        <v>148</v>
      </c>
      <c r="BE150" s="101">
        <f>IF(U150="základná",N150,0)</f>
        <v>0</v>
      </c>
      <c r="BF150" s="101">
        <f>IF(U150="znížená",N150,0)</f>
        <v>0</v>
      </c>
      <c r="BG150" s="101">
        <f>IF(U150="zákl. prenesená",N150,0)</f>
        <v>0</v>
      </c>
      <c r="BH150" s="101">
        <f>IF(U150="zníž. prenesená",N150,0)</f>
        <v>0</v>
      </c>
      <c r="BI150" s="101">
        <f>IF(U150="nulová",N150,0)</f>
        <v>0</v>
      </c>
      <c r="BJ150" s="20" t="s">
        <v>127</v>
      </c>
      <c r="BK150" s="164">
        <f>ROUND(L150*K150,3)</f>
        <v>0</v>
      </c>
      <c r="BL150" s="20" t="s">
        <v>153</v>
      </c>
      <c r="BM150" s="20" t="s">
        <v>190</v>
      </c>
    </row>
    <row r="151" spans="2:65" s="11" customFormat="1" ht="16.5" customHeight="1" x14ac:dyDescent="0.2">
      <c r="B151" s="173"/>
      <c r="C151" s="174"/>
      <c r="D151" s="174"/>
      <c r="E151" s="175" t="s">
        <v>5</v>
      </c>
      <c r="F151" s="281" t="s">
        <v>191</v>
      </c>
      <c r="G151" s="282"/>
      <c r="H151" s="282"/>
      <c r="I151" s="282"/>
      <c r="J151" s="174"/>
      <c r="K151" s="175" t="s">
        <v>5</v>
      </c>
      <c r="L151" s="174"/>
      <c r="M151" s="174"/>
      <c r="N151" s="174"/>
      <c r="O151" s="174"/>
      <c r="P151" s="174"/>
      <c r="Q151" s="174"/>
      <c r="R151" s="176"/>
      <c r="T151" s="177"/>
      <c r="U151" s="174"/>
      <c r="V151" s="174"/>
      <c r="W151" s="174"/>
      <c r="X151" s="174"/>
      <c r="Y151" s="174"/>
      <c r="Z151" s="174"/>
      <c r="AA151" s="178"/>
      <c r="AT151" s="179" t="s">
        <v>156</v>
      </c>
      <c r="AU151" s="179" t="s">
        <v>127</v>
      </c>
      <c r="AV151" s="11" t="s">
        <v>84</v>
      </c>
      <c r="AW151" s="11" t="s">
        <v>32</v>
      </c>
      <c r="AX151" s="11" t="s">
        <v>76</v>
      </c>
      <c r="AY151" s="179" t="s">
        <v>148</v>
      </c>
    </row>
    <row r="152" spans="2:65" s="10" customFormat="1" ht="16.5" customHeight="1" x14ac:dyDescent="0.2">
      <c r="B152" s="165"/>
      <c r="C152" s="166"/>
      <c r="D152" s="166"/>
      <c r="E152" s="167" t="s">
        <v>5</v>
      </c>
      <c r="F152" s="283" t="s">
        <v>192</v>
      </c>
      <c r="G152" s="284"/>
      <c r="H152" s="284"/>
      <c r="I152" s="284"/>
      <c r="J152" s="166"/>
      <c r="K152" s="168">
        <v>22.88</v>
      </c>
      <c r="L152" s="166"/>
      <c r="M152" s="166"/>
      <c r="N152" s="166"/>
      <c r="O152" s="166"/>
      <c r="P152" s="166"/>
      <c r="Q152" s="166"/>
      <c r="R152" s="169"/>
      <c r="T152" s="170"/>
      <c r="U152" s="166"/>
      <c r="V152" s="166"/>
      <c r="W152" s="166"/>
      <c r="X152" s="166"/>
      <c r="Y152" s="166"/>
      <c r="Z152" s="166"/>
      <c r="AA152" s="171"/>
      <c r="AT152" s="172" t="s">
        <v>156</v>
      </c>
      <c r="AU152" s="172" t="s">
        <v>127</v>
      </c>
      <c r="AV152" s="10" t="s">
        <v>127</v>
      </c>
      <c r="AW152" s="10" t="s">
        <v>32</v>
      </c>
      <c r="AX152" s="10" t="s">
        <v>76</v>
      </c>
      <c r="AY152" s="172" t="s">
        <v>148</v>
      </c>
    </row>
    <row r="153" spans="2:65" s="12" customFormat="1" ht="16.5" customHeight="1" x14ac:dyDescent="0.2">
      <c r="B153" s="180"/>
      <c r="C153" s="181"/>
      <c r="D153" s="181"/>
      <c r="E153" s="182" t="s">
        <v>5</v>
      </c>
      <c r="F153" s="285" t="s">
        <v>181</v>
      </c>
      <c r="G153" s="286"/>
      <c r="H153" s="286"/>
      <c r="I153" s="286"/>
      <c r="J153" s="181"/>
      <c r="K153" s="183">
        <v>22.88</v>
      </c>
      <c r="L153" s="181"/>
      <c r="M153" s="181"/>
      <c r="N153" s="181"/>
      <c r="O153" s="181"/>
      <c r="P153" s="181"/>
      <c r="Q153" s="181"/>
      <c r="R153" s="184"/>
      <c r="T153" s="185"/>
      <c r="U153" s="181"/>
      <c r="V153" s="181"/>
      <c r="W153" s="181"/>
      <c r="X153" s="181"/>
      <c r="Y153" s="181"/>
      <c r="Z153" s="181"/>
      <c r="AA153" s="186"/>
      <c r="AT153" s="187" t="s">
        <v>156</v>
      </c>
      <c r="AU153" s="187" t="s">
        <v>127</v>
      </c>
      <c r="AV153" s="12" t="s">
        <v>153</v>
      </c>
      <c r="AW153" s="12" t="s">
        <v>32</v>
      </c>
      <c r="AX153" s="12" t="s">
        <v>84</v>
      </c>
      <c r="AY153" s="187" t="s">
        <v>148</v>
      </c>
    </row>
    <row r="154" spans="2:65" s="1" customFormat="1" ht="25.5" customHeight="1" x14ac:dyDescent="0.2">
      <c r="B154" s="127"/>
      <c r="C154" s="156" t="s">
        <v>193</v>
      </c>
      <c r="D154" s="156" t="s">
        <v>149</v>
      </c>
      <c r="E154" s="157" t="s">
        <v>194</v>
      </c>
      <c r="F154" s="276" t="s">
        <v>195</v>
      </c>
      <c r="G154" s="276"/>
      <c r="H154" s="276"/>
      <c r="I154" s="276"/>
      <c r="J154" s="158" t="s">
        <v>152</v>
      </c>
      <c r="K154" s="159">
        <v>1812.16</v>
      </c>
      <c r="L154" s="277">
        <v>0</v>
      </c>
      <c r="M154" s="277"/>
      <c r="N154" s="278">
        <f>ROUND(L154*K154,3)</f>
        <v>0</v>
      </c>
      <c r="O154" s="278"/>
      <c r="P154" s="278"/>
      <c r="Q154" s="278"/>
      <c r="R154" s="130"/>
      <c r="T154" s="161" t="s">
        <v>5</v>
      </c>
      <c r="U154" s="44" t="s">
        <v>43</v>
      </c>
      <c r="V154" s="36"/>
      <c r="W154" s="162">
        <f>V154*K154</f>
        <v>0</v>
      </c>
      <c r="X154" s="162">
        <v>9.6999999999999994E-4</v>
      </c>
      <c r="Y154" s="162">
        <f>X154*K154</f>
        <v>1.7577951999999999</v>
      </c>
      <c r="Z154" s="162">
        <v>0</v>
      </c>
      <c r="AA154" s="163">
        <f>Z154*K154</f>
        <v>0</v>
      </c>
      <c r="AR154" s="20" t="s">
        <v>153</v>
      </c>
      <c r="AT154" s="20" t="s">
        <v>149</v>
      </c>
      <c r="AU154" s="20" t="s">
        <v>127</v>
      </c>
      <c r="AY154" s="20" t="s">
        <v>148</v>
      </c>
      <c r="BE154" s="101">
        <f>IF(U154="základná",N154,0)</f>
        <v>0</v>
      </c>
      <c r="BF154" s="101">
        <f>IF(U154="znížená",N154,0)</f>
        <v>0</v>
      </c>
      <c r="BG154" s="101">
        <f>IF(U154="zákl. prenesená",N154,0)</f>
        <v>0</v>
      </c>
      <c r="BH154" s="101">
        <f>IF(U154="zníž. prenesená",N154,0)</f>
        <v>0</v>
      </c>
      <c r="BI154" s="101">
        <f>IF(U154="nulová",N154,0)</f>
        <v>0</v>
      </c>
      <c r="BJ154" s="20" t="s">
        <v>127</v>
      </c>
      <c r="BK154" s="164">
        <f>ROUND(L154*K154,3)</f>
        <v>0</v>
      </c>
      <c r="BL154" s="20" t="s">
        <v>153</v>
      </c>
      <c r="BM154" s="20" t="s">
        <v>196</v>
      </c>
    </row>
    <row r="155" spans="2:65" s="10" customFormat="1" ht="16.5" customHeight="1" x14ac:dyDescent="0.2">
      <c r="B155" s="165"/>
      <c r="C155" s="166"/>
      <c r="D155" s="166"/>
      <c r="E155" s="167" t="s">
        <v>5</v>
      </c>
      <c r="F155" s="279" t="s">
        <v>197</v>
      </c>
      <c r="G155" s="280"/>
      <c r="H155" s="280"/>
      <c r="I155" s="280"/>
      <c r="J155" s="166"/>
      <c r="K155" s="168">
        <v>1812.16</v>
      </c>
      <c r="L155" s="166"/>
      <c r="M155" s="166"/>
      <c r="N155" s="166"/>
      <c r="O155" s="166"/>
      <c r="P155" s="166"/>
      <c r="Q155" s="166"/>
      <c r="R155" s="169"/>
      <c r="T155" s="170"/>
      <c r="U155" s="166"/>
      <c r="V155" s="166"/>
      <c r="W155" s="166"/>
      <c r="X155" s="166"/>
      <c r="Y155" s="166"/>
      <c r="Z155" s="166"/>
      <c r="AA155" s="171"/>
      <c r="AT155" s="172" t="s">
        <v>156</v>
      </c>
      <c r="AU155" s="172" t="s">
        <v>127</v>
      </c>
      <c r="AV155" s="10" t="s">
        <v>127</v>
      </c>
      <c r="AW155" s="10" t="s">
        <v>32</v>
      </c>
      <c r="AX155" s="10" t="s">
        <v>84</v>
      </c>
      <c r="AY155" s="172" t="s">
        <v>148</v>
      </c>
    </row>
    <row r="156" spans="2:65" s="1" customFormat="1" ht="25.5" customHeight="1" x14ac:dyDescent="0.2">
      <c r="B156" s="127"/>
      <c r="C156" s="156" t="s">
        <v>198</v>
      </c>
      <c r="D156" s="156" t="s">
        <v>149</v>
      </c>
      <c r="E156" s="157" t="s">
        <v>199</v>
      </c>
      <c r="F156" s="276" t="s">
        <v>200</v>
      </c>
      <c r="G156" s="276"/>
      <c r="H156" s="276"/>
      <c r="I156" s="276"/>
      <c r="J156" s="158" t="s">
        <v>152</v>
      </c>
      <c r="K156" s="159">
        <v>1812</v>
      </c>
      <c r="L156" s="277">
        <v>0</v>
      </c>
      <c r="M156" s="277"/>
      <c r="N156" s="278">
        <f>ROUND(L156*K156,3)</f>
        <v>0</v>
      </c>
      <c r="O156" s="278"/>
      <c r="P156" s="278"/>
      <c r="Q156" s="278"/>
      <c r="R156" s="130"/>
      <c r="T156" s="161" t="s">
        <v>5</v>
      </c>
      <c r="U156" s="44" t="s">
        <v>43</v>
      </c>
      <c r="V156" s="36"/>
      <c r="W156" s="162">
        <f>V156*K156</f>
        <v>0</v>
      </c>
      <c r="X156" s="162">
        <v>0</v>
      </c>
      <c r="Y156" s="162">
        <f>X156*K156</f>
        <v>0</v>
      </c>
      <c r="Z156" s="162">
        <v>0</v>
      </c>
      <c r="AA156" s="163">
        <f>Z156*K156</f>
        <v>0</v>
      </c>
      <c r="AR156" s="20" t="s">
        <v>153</v>
      </c>
      <c r="AT156" s="20" t="s">
        <v>149</v>
      </c>
      <c r="AU156" s="20" t="s">
        <v>127</v>
      </c>
      <c r="AY156" s="20" t="s">
        <v>148</v>
      </c>
      <c r="BE156" s="101">
        <f>IF(U156="základná",N156,0)</f>
        <v>0</v>
      </c>
      <c r="BF156" s="101">
        <f>IF(U156="znížená",N156,0)</f>
        <v>0</v>
      </c>
      <c r="BG156" s="101">
        <f>IF(U156="zákl. prenesená",N156,0)</f>
        <v>0</v>
      </c>
      <c r="BH156" s="101">
        <f>IF(U156="zníž. prenesená",N156,0)</f>
        <v>0</v>
      </c>
      <c r="BI156" s="101">
        <f>IF(U156="nulová",N156,0)</f>
        <v>0</v>
      </c>
      <c r="BJ156" s="20" t="s">
        <v>127</v>
      </c>
      <c r="BK156" s="164">
        <f>ROUND(L156*K156,3)</f>
        <v>0</v>
      </c>
      <c r="BL156" s="20" t="s">
        <v>153</v>
      </c>
      <c r="BM156" s="20" t="s">
        <v>201</v>
      </c>
    </row>
    <row r="157" spans="2:65" s="1" customFormat="1" ht="38.25" customHeight="1" x14ac:dyDescent="0.2">
      <c r="B157" s="127"/>
      <c r="C157" s="156" t="s">
        <v>202</v>
      </c>
      <c r="D157" s="156" t="s">
        <v>149</v>
      </c>
      <c r="E157" s="157" t="s">
        <v>203</v>
      </c>
      <c r="F157" s="276" t="s">
        <v>204</v>
      </c>
      <c r="G157" s="276"/>
      <c r="H157" s="276"/>
      <c r="I157" s="276"/>
      <c r="J157" s="158" t="s">
        <v>168</v>
      </c>
      <c r="K157" s="159">
        <v>462.44</v>
      </c>
      <c r="L157" s="277">
        <v>0</v>
      </c>
      <c r="M157" s="277"/>
      <c r="N157" s="278">
        <f>ROUND(L157*K157,3)</f>
        <v>0</v>
      </c>
      <c r="O157" s="278"/>
      <c r="P157" s="278"/>
      <c r="Q157" s="278"/>
      <c r="R157" s="130"/>
      <c r="T157" s="161" t="s">
        <v>5</v>
      </c>
      <c r="U157" s="44" t="s">
        <v>43</v>
      </c>
      <c r="V157" s="36"/>
      <c r="W157" s="162">
        <f>V157*K157</f>
        <v>0</v>
      </c>
      <c r="X157" s="162">
        <v>0</v>
      </c>
      <c r="Y157" s="162">
        <f>X157*K157</f>
        <v>0</v>
      </c>
      <c r="Z157" s="162">
        <v>0</v>
      </c>
      <c r="AA157" s="163">
        <f>Z157*K157</f>
        <v>0</v>
      </c>
      <c r="AR157" s="20" t="s">
        <v>153</v>
      </c>
      <c r="AT157" s="20" t="s">
        <v>149</v>
      </c>
      <c r="AU157" s="20" t="s">
        <v>127</v>
      </c>
      <c r="AY157" s="20" t="s">
        <v>148</v>
      </c>
      <c r="BE157" s="101">
        <f>IF(U157="základná",N157,0)</f>
        <v>0</v>
      </c>
      <c r="BF157" s="101">
        <f>IF(U157="znížená",N157,0)</f>
        <v>0</v>
      </c>
      <c r="BG157" s="101">
        <f>IF(U157="zákl. prenesená",N157,0)</f>
        <v>0</v>
      </c>
      <c r="BH157" s="101">
        <f>IF(U157="zníž. prenesená",N157,0)</f>
        <v>0</v>
      </c>
      <c r="BI157" s="101">
        <f>IF(U157="nulová",N157,0)</f>
        <v>0</v>
      </c>
      <c r="BJ157" s="20" t="s">
        <v>127</v>
      </c>
      <c r="BK157" s="164">
        <f>ROUND(L157*K157,3)</f>
        <v>0</v>
      </c>
      <c r="BL157" s="20" t="s">
        <v>153</v>
      </c>
      <c r="BM157" s="20" t="s">
        <v>205</v>
      </c>
    </row>
    <row r="158" spans="2:65" s="10" customFormat="1" ht="16.5" customHeight="1" x14ac:dyDescent="0.2">
      <c r="B158" s="165"/>
      <c r="C158" s="166"/>
      <c r="D158" s="166"/>
      <c r="E158" s="167" t="s">
        <v>5</v>
      </c>
      <c r="F158" s="279" t="s">
        <v>206</v>
      </c>
      <c r="G158" s="280"/>
      <c r="H158" s="280"/>
      <c r="I158" s="280"/>
      <c r="J158" s="166"/>
      <c r="K158" s="168">
        <v>462.44</v>
      </c>
      <c r="L158" s="166"/>
      <c r="M158" s="166"/>
      <c r="N158" s="166"/>
      <c r="O158" s="166"/>
      <c r="P158" s="166"/>
      <c r="Q158" s="166"/>
      <c r="R158" s="169"/>
      <c r="T158" s="170"/>
      <c r="U158" s="166"/>
      <c r="V158" s="166"/>
      <c r="W158" s="166"/>
      <c r="X158" s="166"/>
      <c r="Y158" s="166"/>
      <c r="Z158" s="166"/>
      <c r="AA158" s="171"/>
      <c r="AT158" s="172" t="s">
        <v>156</v>
      </c>
      <c r="AU158" s="172" t="s">
        <v>127</v>
      </c>
      <c r="AV158" s="10" t="s">
        <v>127</v>
      </c>
      <c r="AW158" s="10" t="s">
        <v>32</v>
      </c>
      <c r="AX158" s="10" t="s">
        <v>84</v>
      </c>
      <c r="AY158" s="172" t="s">
        <v>148</v>
      </c>
    </row>
    <row r="159" spans="2:65" s="1" customFormat="1" ht="51" customHeight="1" x14ac:dyDescent="0.2">
      <c r="B159" s="127"/>
      <c r="C159" s="156" t="s">
        <v>207</v>
      </c>
      <c r="D159" s="156" t="s">
        <v>149</v>
      </c>
      <c r="E159" s="157" t="s">
        <v>208</v>
      </c>
      <c r="F159" s="276" t="s">
        <v>209</v>
      </c>
      <c r="G159" s="276"/>
      <c r="H159" s="276"/>
      <c r="I159" s="276"/>
      <c r="J159" s="158" t="s">
        <v>168</v>
      </c>
      <c r="K159" s="159">
        <v>462.44</v>
      </c>
      <c r="L159" s="277">
        <v>0</v>
      </c>
      <c r="M159" s="277"/>
      <c r="N159" s="278">
        <f>ROUND(L159*K159,3)</f>
        <v>0</v>
      </c>
      <c r="O159" s="278"/>
      <c r="P159" s="278"/>
      <c r="Q159" s="278"/>
      <c r="R159" s="130"/>
      <c r="T159" s="161" t="s">
        <v>5</v>
      </c>
      <c r="U159" s="44" t="s">
        <v>43</v>
      </c>
      <c r="V159" s="36"/>
      <c r="W159" s="162">
        <f>V159*K159</f>
        <v>0</v>
      </c>
      <c r="X159" s="162">
        <v>0</v>
      </c>
      <c r="Y159" s="162">
        <f>X159*K159</f>
        <v>0</v>
      </c>
      <c r="Z159" s="162">
        <v>0</v>
      </c>
      <c r="AA159" s="163">
        <f>Z159*K159</f>
        <v>0</v>
      </c>
      <c r="AR159" s="20" t="s">
        <v>153</v>
      </c>
      <c r="AT159" s="20" t="s">
        <v>149</v>
      </c>
      <c r="AU159" s="20" t="s">
        <v>127</v>
      </c>
      <c r="AY159" s="20" t="s">
        <v>148</v>
      </c>
      <c r="BE159" s="101">
        <f>IF(U159="základná",N159,0)</f>
        <v>0</v>
      </c>
      <c r="BF159" s="101">
        <f>IF(U159="znížená",N159,0)</f>
        <v>0</v>
      </c>
      <c r="BG159" s="101">
        <f>IF(U159="zákl. prenesená",N159,0)</f>
        <v>0</v>
      </c>
      <c r="BH159" s="101">
        <f>IF(U159="zníž. prenesená",N159,0)</f>
        <v>0</v>
      </c>
      <c r="BI159" s="101">
        <f>IF(U159="nulová",N159,0)</f>
        <v>0</v>
      </c>
      <c r="BJ159" s="20" t="s">
        <v>127</v>
      </c>
      <c r="BK159" s="164">
        <f>ROUND(L159*K159,3)</f>
        <v>0</v>
      </c>
      <c r="BL159" s="20" t="s">
        <v>153</v>
      </c>
      <c r="BM159" s="20" t="s">
        <v>210</v>
      </c>
    </row>
    <row r="160" spans="2:65" s="1" customFormat="1" ht="38.25" customHeight="1" x14ac:dyDescent="0.2">
      <c r="B160" s="127"/>
      <c r="C160" s="156" t="s">
        <v>211</v>
      </c>
      <c r="D160" s="156" t="s">
        <v>149</v>
      </c>
      <c r="E160" s="157" t="s">
        <v>212</v>
      </c>
      <c r="F160" s="276" t="s">
        <v>213</v>
      </c>
      <c r="G160" s="276"/>
      <c r="H160" s="276"/>
      <c r="I160" s="276"/>
      <c r="J160" s="158" t="s">
        <v>168</v>
      </c>
      <c r="K160" s="159">
        <v>581.54100000000005</v>
      </c>
      <c r="L160" s="277">
        <v>0</v>
      </c>
      <c r="M160" s="277"/>
      <c r="N160" s="278">
        <f>ROUND(L160*K160,3)</f>
        <v>0</v>
      </c>
      <c r="O160" s="278"/>
      <c r="P160" s="278"/>
      <c r="Q160" s="278"/>
      <c r="R160" s="130"/>
      <c r="T160" s="161" t="s">
        <v>5</v>
      </c>
      <c r="U160" s="44" t="s">
        <v>43</v>
      </c>
      <c r="V160" s="36"/>
      <c r="W160" s="162">
        <f>V160*K160</f>
        <v>0</v>
      </c>
      <c r="X160" s="162">
        <v>0</v>
      </c>
      <c r="Y160" s="162">
        <f>X160*K160</f>
        <v>0</v>
      </c>
      <c r="Z160" s="162">
        <v>0</v>
      </c>
      <c r="AA160" s="163">
        <f>Z160*K160</f>
        <v>0</v>
      </c>
      <c r="AR160" s="20" t="s">
        <v>153</v>
      </c>
      <c r="AT160" s="20" t="s">
        <v>149</v>
      </c>
      <c r="AU160" s="20" t="s">
        <v>127</v>
      </c>
      <c r="AY160" s="20" t="s">
        <v>148</v>
      </c>
      <c r="BE160" s="101">
        <f>IF(U160="základná",N160,0)</f>
        <v>0</v>
      </c>
      <c r="BF160" s="101">
        <f>IF(U160="znížená",N160,0)</f>
        <v>0</v>
      </c>
      <c r="BG160" s="101">
        <f>IF(U160="zákl. prenesená",N160,0)</f>
        <v>0</v>
      </c>
      <c r="BH160" s="101">
        <f>IF(U160="zníž. prenesená",N160,0)</f>
        <v>0</v>
      </c>
      <c r="BI160" s="101">
        <f>IF(U160="nulová",N160,0)</f>
        <v>0</v>
      </c>
      <c r="BJ160" s="20" t="s">
        <v>127</v>
      </c>
      <c r="BK160" s="164">
        <f>ROUND(L160*K160,3)</f>
        <v>0</v>
      </c>
      <c r="BL160" s="20" t="s">
        <v>153</v>
      </c>
      <c r="BM160" s="20" t="s">
        <v>214</v>
      </c>
    </row>
    <row r="161" spans="2:65" s="10" customFormat="1" ht="25.5" customHeight="1" x14ac:dyDescent="0.2">
      <c r="B161" s="165"/>
      <c r="C161" s="166"/>
      <c r="D161" s="166"/>
      <c r="E161" s="167" t="s">
        <v>5</v>
      </c>
      <c r="F161" s="279" t="s">
        <v>215</v>
      </c>
      <c r="G161" s="280"/>
      <c r="H161" s="280"/>
      <c r="I161" s="280"/>
      <c r="J161" s="166"/>
      <c r="K161" s="168">
        <v>581.54100000000005</v>
      </c>
      <c r="L161" s="166"/>
      <c r="M161" s="166"/>
      <c r="N161" s="166"/>
      <c r="O161" s="166"/>
      <c r="P161" s="166"/>
      <c r="Q161" s="166"/>
      <c r="R161" s="169"/>
      <c r="T161" s="170"/>
      <c r="U161" s="166"/>
      <c r="V161" s="166"/>
      <c r="W161" s="166"/>
      <c r="X161" s="166"/>
      <c r="Y161" s="166"/>
      <c r="Z161" s="166"/>
      <c r="AA161" s="171"/>
      <c r="AT161" s="172" t="s">
        <v>156</v>
      </c>
      <c r="AU161" s="172" t="s">
        <v>127</v>
      </c>
      <c r="AV161" s="10" t="s">
        <v>127</v>
      </c>
      <c r="AW161" s="10" t="s">
        <v>32</v>
      </c>
      <c r="AX161" s="10" t="s">
        <v>84</v>
      </c>
      <c r="AY161" s="172" t="s">
        <v>148</v>
      </c>
    </row>
    <row r="162" spans="2:65" s="1" customFormat="1" ht="25.5" customHeight="1" x14ac:dyDescent="0.2">
      <c r="B162" s="127"/>
      <c r="C162" s="156" t="s">
        <v>216</v>
      </c>
      <c r="D162" s="156" t="s">
        <v>149</v>
      </c>
      <c r="E162" s="157" t="s">
        <v>217</v>
      </c>
      <c r="F162" s="276" t="s">
        <v>218</v>
      </c>
      <c r="G162" s="276"/>
      <c r="H162" s="276"/>
      <c r="I162" s="276"/>
      <c r="J162" s="158" t="s">
        <v>168</v>
      </c>
      <c r="K162" s="159">
        <v>216.21600000000001</v>
      </c>
      <c r="L162" s="277">
        <v>0</v>
      </c>
      <c r="M162" s="277"/>
      <c r="N162" s="278">
        <f>ROUND(L162*K162,3)</f>
        <v>0</v>
      </c>
      <c r="O162" s="278"/>
      <c r="P162" s="278"/>
      <c r="Q162" s="278"/>
      <c r="R162" s="130"/>
      <c r="T162" s="161" t="s">
        <v>5</v>
      </c>
      <c r="U162" s="44" t="s">
        <v>43</v>
      </c>
      <c r="V162" s="36"/>
      <c r="W162" s="162">
        <f>V162*K162</f>
        <v>0</v>
      </c>
      <c r="X162" s="162">
        <v>0</v>
      </c>
      <c r="Y162" s="162">
        <f>X162*K162</f>
        <v>0</v>
      </c>
      <c r="Z162" s="162">
        <v>0</v>
      </c>
      <c r="AA162" s="163">
        <f>Z162*K162</f>
        <v>0</v>
      </c>
      <c r="AR162" s="20" t="s">
        <v>153</v>
      </c>
      <c r="AT162" s="20" t="s">
        <v>149</v>
      </c>
      <c r="AU162" s="20" t="s">
        <v>127</v>
      </c>
      <c r="AY162" s="20" t="s">
        <v>148</v>
      </c>
      <c r="BE162" s="101">
        <f>IF(U162="základná",N162,0)</f>
        <v>0</v>
      </c>
      <c r="BF162" s="101">
        <f>IF(U162="znížená",N162,0)</f>
        <v>0</v>
      </c>
      <c r="BG162" s="101">
        <f>IF(U162="zákl. prenesená",N162,0)</f>
        <v>0</v>
      </c>
      <c r="BH162" s="101">
        <f>IF(U162="zníž. prenesená",N162,0)</f>
        <v>0</v>
      </c>
      <c r="BI162" s="101">
        <f>IF(U162="nulová",N162,0)</f>
        <v>0</v>
      </c>
      <c r="BJ162" s="20" t="s">
        <v>127</v>
      </c>
      <c r="BK162" s="164">
        <f>ROUND(L162*K162,3)</f>
        <v>0</v>
      </c>
      <c r="BL162" s="20" t="s">
        <v>153</v>
      </c>
      <c r="BM162" s="20" t="s">
        <v>219</v>
      </c>
    </row>
    <row r="163" spans="2:65" s="10" customFormat="1" ht="25.5" customHeight="1" x14ac:dyDescent="0.2">
      <c r="B163" s="165"/>
      <c r="C163" s="166"/>
      <c r="D163" s="166"/>
      <c r="E163" s="167" t="s">
        <v>5</v>
      </c>
      <c r="F163" s="279" t="s">
        <v>220</v>
      </c>
      <c r="G163" s="280"/>
      <c r="H163" s="280"/>
      <c r="I163" s="280"/>
      <c r="J163" s="166"/>
      <c r="K163" s="168">
        <v>216.21600000000001</v>
      </c>
      <c r="L163" s="166"/>
      <c r="M163" s="166"/>
      <c r="N163" s="166"/>
      <c r="O163" s="166"/>
      <c r="P163" s="166"/>
      <c r="Q163" s="166"/>
      <c r="R163" s="169"/>
      <c r="T163" s="170"/>
      <c r="U163" s="166"/>
      <c r="V163" s="166"/>
      <c r="W163" s="166"/>
      <c r="X163" s="166"/>
      <c r="Y163" s="166"/>
      <c r="Z163" s="166"/>
      <c r="AA163" s="171"/>
      <c r="AT163" s="172" t="s">
        <v>156</v>
      </c>
      <c r="AU163" s="172" t="s">
        <v>127</v>
      </c>
      <c r="AV163" s="10" t="s">
        <v>127</v>
      </c>
      <c r="AW163" s="10" t="s">
        <v>32</v>
      </c>
      <c r="AX163" s="10" t="s">
        <v>84</v>
      </c>
      <c r="AY163" s="172" t="s">
        <v>148</v>
      </c>
    </row>
    <row r="164" spans="2:65" s="1" customFormat="1" ht="16.5" customHeight="1" x14ac:dyDescent="0.2">
      <c r="B164" s="127"/>
      <c r="C164" s="188" t="s">
        <v>221</v>
      </c>
      <c r="D164" s="188" t="s">
        <v>222</v>
      </c>
      <c r="E164" s="189" t="s">
        <v>223</v>
      </c>
      <c r="F164" s="287" t="s">
        <v>224</v>
      </c>
      <c r="G164" s="287"/>
      <c r="H164" s="287"/>
      <c r="I164" s="287"/>
      <c r="J164" s="190" t="s">
        <v>225</v>
      </c>
      <c r="K164" s="191">
        <v>432.43200000000002</v>
      </c>
      <c r="L164" s="288">
        <v>0</v>
      </c>
      <c r="M164" s="288"/>
      <c r="N164" s="289">
        <f>ROUND(L164*K164,3)</f>
        <v>0</v>
      </c>
      <c r="O164" s="278"/>
      <c r="P164" s="278"/>
      <c r="Q164" s="278"/>
      <c r="R164" s="130"/>
      <c r="T164" s="161" t="s">
        <v>5</v>
      </c>
      <c r="U164" s="44" t="s">
        <v>43</v>
      </c>
      <c r="V164" s="36"/>
      <c r="W164" s="162">
        <f>V164*K164</f>
        <v>0</v>
      </c>
      <c r="X164" s="162">
        <v>1</v>
      </c>
      <c r="Y164" s="162">
        <f>X164*K164</f>
        <v>432.43200000000002</v>
      </c>
      <c r="Z164" s="162">
        <v>0</v>
      </c>
      <c r="AA164" s="163">
        <f>Z164*K164</f>
        <v>0</v>
      </c>
      <c r="AR164" s="20" t="s">
        <v>193</v>
      </c>
      <c r="AT164" s="20" t="s">
        <v>222</v>
      </c>
      <c r="AU164" s="20" t="s">
        <v>127</v>
      </c>
      <c r="AY164" s="20" t="s">
        <v>148</v>
      </c>
      <c r="BE164" s="101">
        <f>IF(U164="základná",N164,0)</f>
        <v>0</v>
      </c>
      <c r="BF164" s="101">
        <f>IF(U164="znížená",N164,0)</f>
        <v>0</v>
      </c>
      <c r="BG164" s="101">
        <f>IF(U164="zákl. prenesená",N164,0)</f>
        <v>0</v>
      </c>
      <c r="BH164" s="101">
        <f>IF(U164="zníž. prenesená",N164,0)</f>
        <v>0</v>
      </c>
      <c r="BI164" s="101">
        <f>IF(U164="nulová",N164,0)</f>
        <v>0</v>
      </c>
      <c r="BJ164" s="20" t="s">
        <v>127</v>
      </c>
      <c r="BK164" s="164">
        <f>ROUND(L164*K164,3)</f>
        <v>0</v>
      </c>
      <c r="BL164" s="20" t="s">
        <v>153</v>
      </c>
      <c r="BM164" s="20" t="s">
        <v>226</v>
      </c>
    </row>
    <row r="165" spans="2:65" s="10" customFormat="1" ht="16.5" customHeight="1" x14ac:dyDescent="0.2">
      <c r="B165" s="165"/>
      <c r="C165" s="166"/>
      <c r="D165" s="166"/>
      <c r="E165" s="167" t="s">
        <v>5</v>
      </c>
      <c r="F165" s="279" t="s">
        <v>227</v>
      </c>
      <c r="G165" s="280"/>
      <c r="H165" s="280"/>
      <c r="I165" s="280"/>
      <c r="J165" s="166"/>
      <c r="K165" s="168">
        <v>432.43200000000002</v>
      </c>
      <c r="L165" s="166"/>
      <c r="M165" s="166"/>
      <c r="N165" s="166"/>
      <c r="O165" s="166"/>
      <c r="P165" s="166"/>
      <c r="Q165" s="166"/>
      <c r="R165" s="169"/>
      <c r="T165" s="170"/>
      <c r="U165" s="166"/>
      <c r="V165" s="166"/>
      <c r="W165" s="166"/>
      <c r="X165" s="166"/>
      <c r="Y165" s="166"/>
      <c r="Z165" s="166"/>
      <c r="AA165" s="171"/>
      <c r="AT165" s="172" t="s">
        <v>156</v>
      </c>
      <c r="AU165" s="172" t="s">
        <v>127</v>
      </c>
      <c r="AV165" s="10" t="s">
        <v>127</v>
      </c>
      <c r="AW165" s="10" t="s">
        <v>32</v>
      </c>
      <c r="AX165" s="10" t="s">
        <v>84</v>
      </c>
      <c r="AY165" s="172" t="s">
        <v>148</v>
      </c>
    </row>
    <row r="166" spans="2:65" s="1" customFormat="1" ht="25.5" customHeight="1" x14ac:dyDescent="0.2">
      <c r="B166" s="127"/>
      <c r="C166" s="156" t="s">
        <v>228</v>
      </c>
      <c r="D166" s="156" t="s">
        <v>149</v>
      </c>
      <c r="E166" s="157" t="s">
        <v>229</v>
      </c>
      <c r="F166" s="276" t="s">
        <v>230</v>
      </c>
      <c r="G166" s="276"/>
      <c r="H166" s="276"/>
      <c r="I166" s="276"/>
      <c r="J166" s="158" t="s">
        <v>152</v>
      </c>
      <c r="K166" s="159">
        <v>310.86</v>
      </c>
      <c r="L166" s="277">
        <v>0</v>
      </c>
      <c r="M166" s="277"/>
      <c r="N166" s="278">
        <f>ROUND(L166*K166,3)</f>
        <v>0</v>
      </c>
      <c r="O166" s="278"/>
      <c r="P166" s="278"/>
      <c r="Q166" s="278"/>
      <c r="R166" s="130"/>
      <c r="T166" s="161" t="s">
        <v>5</v>
      </c>
      <c r="U166" s="44" t="s">
        <v>43</v>
      </c>
      <c r="V166" s="36"/>
      <c r="W166" s="162">
        <f>V166*K166</f>
        <v>0</v>
      </c>
      <c r="X166" s="162">
        <v>0</v>
      </c>
      <c r="Y166" s="162">
        <f>X166*K166</f>
        <v>0</v>
      </c>
      <c r="Z166" s="162">
        <v>0</v>
      </c>
      <c r="AA166" s="163">
        <f>Z166*K166</f>
        <v>0</v>
      </c>
      <c r="AR166" s="20" t="s">
        <v>153</v>
      </c>
      <c r="AT166" s="20" t="s">
        <v>149</v>
      </c>
      <c r="AU166" s="20" t="s">
        <v>127</v>
      </c>
      <c r="AY166" s="20" t="s">
        <v>148</v>
      </c>
      <c r="BE166" s="101">
        <f>IF(U166="základná",N166,0)</f>
        <v>0</v>
      </c>
      <c r="BF166" s="101">
        <f>IF(U166="znížená",N166,0)</f>
        <v>0</v>
      </c>
      <c r="BG166" s="101">
        <f>IF(U166="zákl. prenesená",N166,0)</f>
        <v>0</v>
      </c>
      <c r="BH166" s="101">
        <f>IF(U166="zníž. prenesená",N166,0)</f>
        <v>0</v>
      </c>
      <c r="BI166" s="101">
        <f>IF(U166="nulová",N166,0)</f>
        <v>0</v>
      </c>
      <c r="BJ166" s="20" t="s">
        <v>127</v>
      </c>
      <c r="BK166" s="164">
        <f>ROUND(L166*K166,3)</f>
        <v>0</v>
      </c>
      <c r="BL166" s="20" t="s">
        <v>153</v>
      </c>
      <c r="BM166" s="20" t="s">
        <v>231</v>
      </c>
    </row>
    <row r="167" spans="2:65" s="10" customFormat="1" ht="16.5" customHeight="1" x14ac:dyDescent="0.2">
      <c r="B167" s="165"/>
      <c r="C167" s="166"/>
      <c r="D167" s="166"/>
      <c r="E167" s="167" t="s">
        <v>5</v>
      </c>
      <c r="F167" s="279" t="s">
        <v>232</v>
      </c>
      <c r="G167" s="280"/>
      <c r="H167" s="280"/>
      <c r="I167" s="280"/>
      <c r="J167" s="166"/>
      <c r="K167" s="168">
        <v>310.86</v>
      </c>
      <c r="L167" s="166"/>
      <c r="M167" s="166"/>
      <c r="N167" s="166"/>
      <c r="O167" s="166"/>
      <c r="P167" s="166"/>
      <c r="Q167" s="166"/>
      <c r="R167" s="169"/>
      <c r="T167" s="170"/>
      <c r="U167" s="166"/>
      <c r="V167" s="166"/>
      <c r="W167" s="166"/>
      <c r="X167" s="166"/>
      <c r="Y167" s="166"/>
      <c r="Z167" s="166"/>
      <c r="AA167" s="171"/>
      <c r="AT167" s="172" t="s">
        <v>156</v>
      </c>
      <c r="AU167" s="172" t="s">
        <v>127</v>
      </c>
      <c r="AV167" s="10" t="s">
        <v>127</v>
      </c>
      <c r="AW167" s="10" t="s">
        <v>32</v>
      </c>
      <c r="AX167" s="10" t="s">
        <v>84</v>
      </c>
      <c r="AY167" s="172" t="s">
        <v>148</v>
      </c>
    </row>
    <row r="168" spans="2:65" s="9" customFormat="1" ht="29.85" customHeight="1" x14ac:dyDescent="0.3">
      <c r="B168" s="145"/>
      <c r="C168" s="146"/>
      <c r="D168" s="155" t="s">
        <v>111</v>
      </c>
      <c r="E168" s="155"/>
      <c r="F168" s="155"/>
      <c r="G168" s="155"/>
      <c r="H168" s="155"/>
      <c r="I168" s="155"/>
      <c r="J168" s="155"/>
      <c r="K168" s="155"/>
      <c r="L168" s="155"/>
      <c r="M168" s="155"/>
      <c r="N168" s="274">
        <f>BK168</f>
        <v>0</v>
      </c>
      <c r="O168" s="275"/>
      <c r="P168" s="275"/>
      <c r="Q168" s="275"/>
      <c r="R168" s="148"/>
      <c r="T168" s="149"/>
      <c r="U168" s="146"/>
      <c r="V168" s="146"/>
      <c r="W168" s="150">
        <f>SUM(W169:W171)</f>
        <v>0</v>
      </c>
      <c r="X168" s="146"/>
      <c r="Y168" s="150">
        <f>SUM(Y169:Y171)</f>
        <v>0.16106999999999999</v>
      </c>
      <c r="Z168" s="146"/>
      <c r="AA168" s="151">
        <f>SUM(AA169:AA171)</f>
        <v>0</v>
      </c>
      <c r="AR168" s="152" t="s">
        <v>84</v>
      </c>
      <c r="AT168" s="153" t="s">
        <v>75</v>
      </c>
      <c r="AU168" s="153" t="s">
        <v>84</v>
      </c>
      <c r="AY168" s="152" t="s">
        <v>148</v>
      </c>
      <c r="BK168" s="154">
        <f>SUM(BK169:BK171)</f>
        <v>0</v>
      </c>
    </row>
    <row r="169" spans="2:65" s="1" customFormat="1" ht="38.25" customHeight="1" x14ac:dyDescent="0.2">
      <c r="B169" s="127"/>
      <c r="C169" s="156" t="s">
        <v>233</v>
      </c>
      <c r="D169" s="156" t="s">
        <v>149</v>
      </c>
      <c r="E169" s="157" t="s">
        <v>234</v>
      </c>
      <c r="F169" s="276" t="s">
        <v>235</v>
      </c>
      <c r="G169" s="276"/>
      <c r="H169" s="276"/>
      <c r="I169" s="276"/>
      <c r="J169" s="158" t="s">
        <v>152</v>
      </c>
      <c r="K169" s="159">
        <v>638.18799999999999</v>
      </c>
      <c r="L169" s="277">
        <v>0</v>
      </c>
      <c r="M169" s="277"/>
      <c r="N169" s="278">
        <f>ROUND(L169*K169,3)</f>
        <v>0</v>
      </c>
      <c r="O169" s="278"/>
      <c r="P169" s="278"/>
      <c r="Q169" s="278"/>
      <c r="R169" s="130"/>
      <c r="T169" s="161" t="s">
        <v>5</v>
      </c>
      <c r="U169" s="44" t="s">
        <v>43</v>
      </c>
      <c r="V169" s="36"/>
      <c r="W169" s="162">
        <f>V169*K169</f>
        <v>0</v>
      </c>
      <c r="X169" s="162">
        <v>0</v>
      </c>
      <c r="Y169" s="162">
        <f>X169*K169</f>
        <v>0</v>
      </c>
      <c r="Z169" s="162">
        <v>0</v>
      </c>
      <c r="AA169" s="163">
        <f>Z169*K169</f>
        <v>0</v>
      </c>
      <c r="AR169" s="20" t="s">
        <v>153</v>
      </c>
      <c r="AT169" s="20" t="s">
        <v>149</v>
      </c>
      <c r="AU169" s="20" t="s">
        <v>127</v>
      </c>
      <c r="AY169" s="20" t="s">
        <v>148</v>
      </c>
      <c r="BE169" s="101">
        <f>IF(U169="základná",N169,0)</f>
        <v>0</v>
      </c>
      <c r="BF169" s="101">
        <f>IF(U169="znížená",N169,0)</f>
        <v>0</v>
      </c>
      <c r="BG169" s="101">
        <f>IF(U169="zákl. prenesená",N169,0)</f>
        <v>0</v>
      </c>
      <c r="BH169" s="101">
        <f>IF(U169="zníž. prenesená",N169,0)</f>
        <v>0</v>
      </c>
      <c r="BI169" s="101">
        <f>IF(U169="nulová",N169,0)</f>
        <v>0</v>
      </c>
      <c r="BJ169" s="20" t="s">
        <v>127</v>
      </c>
      <c r="BK169" s="164">
        <f>ROUND(L169*K169,3)</f>
        <v>0</v>
      </c>
      <c r="BL169" s="20" t="s">
        <v>153</v>
      </c>
      <c r="BM169" s="20" t="s">
        <v>236</v>
      </c>
    </row>
    <row r="170" spans="2:65" s="10" customFormat="1" ht="25.5" customHeight="1" x14ac:dyDescent="0.2">
      <c r="B170" s="165"/>
      <c r="C170" s="166"/>
      <c r="D170" s="166"/>
      <c r="E170" s="167" t="s">
        <v>5</v>
      </c>
      <c r="F170" s="279" t="s">
        <v>237</v>
      </c>
      <c r="G170" s="280"/>
      <c r="H170" s="280"/>
      <c r="I170" s="280"/>
      <c r="J170" s="166"/>
      <c r="K170" s="168">
        <v>638.18799999999999</v>
      </c>
      <c r="L170" s="166"/>
      <c r="M170" s="166"/>
      <c r="N170" s="166"/>
      <c r="O170" s="166"/>
      <c r="P170" s="166"/>
      <c r="Q170" s="166"/>
      <c r="R170" s="169"/>
      <c r="T170" s="170"/>
      <c r="U170" s="166"/>
      <c r="V170" s="166"/>
      <c r="W170" s="166"/>
      <c r="X170" s="166"/>
      <c r="Y170" s="166"/>
      <c r="Z170" s="166"/>
      <c r="AA170" s="171"/>
      <c r="AT170" s="172" t="s">
        <v>156</v>
      </c>
      <c r="AU170" s="172" t="s">
        <v>127</v>
      </c>
      <c r="AV170" s="10" t="s">
        <v>127</v>
      </c>
      <c r="AW170" s="10" t="s">
        <v>32</v>
      </c>
      <c r="AX170" s="10" t="s">
        <v>84</v>
      </c>
      <c r="AY170" s="172" t="s">
        <v>148</v>
      </c>
    </row>
    <row r="171" spans="2:65" s="1" customFormat="1" ht="25.5" customHeight="1" x14ac:dyDescent="0.2">
      <c r="B171" s="127"/>
      <c r="C171" s="156" t="s">
        <v>238</v>
      </c>
      <c r="D171" s="156" t="s">
        <v>149</v>
      </c>
      <c r="E171" s="157" t="s">
        <v>239</v>
      </c>
      <c r="F171" s="276" t="s">
        <v>240</v>
      </c>
      <c r="G171" s="276"/>
      <c r="H171" s="276"/>
      <c r="I171" s="276"/>
      <c r="J171" s="158" t="s">
        <v>241</v>
      </c>
      <c r="K171" s="159">
        <v>13</v>
      </c>
      <c r="L171" s="277">
        <v>0</v>
      </c>
      <c r="M171" s="277"/>
      <c r="N171" s="278">
        <f>ROUND(L171*K171,3)</f>
        <v>0</v>
      </c>
      <c r="O171" s="278"/>
      <c r="P171" s="278"/>
      <c r="Q171" s="278"/>
      <c r="R171" s="130"/>
      <c r="T171" s="161" t="s">
        <v>5</v>
      </c>
      <c r="U171" s="44" t="s">
        <v>43</v>
      </c>
      <c r="V171" s="36"/>
      <c r="W171" s="162">
        <f>V171*K171</f>
        <v>0</v>
      </c>
      <c r="X171" s="162">
        <v>1.2389999999999998E-2</v>
      </c>
      <c r="Y171" s="162">
        <f>X171*K171</f>
        <v>0.16106999999999999</v>
      </c>
      <c r="Z171" s="162">
        <v>0</v>
      </c>
      <c r="AA171" s="163">
        <f>Z171*K171</f>
        <v>0</v>
      </c>
      <c r="AR171" s="20" t="s">
        <v>153</v>
      </c>
      <c r="AT171" s="20" t="s">
        <v>149</v>
      </c>
      <c r="AU171" s="20" t="s">
        <v>127</v>
      </c>
      <c r="AY171" s="20" t="s">
        <v>148</v>
      </c>
      <c r="BE171" s="101">
        <f>IF(U171="základná",N171,0)</f>
        <v>0</v>
      </c>
      <c r="BF171" s="101">
        <f>IF(U171="znížená",N171,0)</f>
        <v>0</v>
      </c>
      <c r="BG171" s="101">
        <f>IF(U171="zákl. prenesená",N171,0)</f>
        <v>0</v>
      </c>
      <c r="BH171" s="101">
        <f>IF(U171="zníž. prenesená",N171,0)</f>
        <v>0</v>
      </c>
      <c r="BI171" s="101">
        <f>IF(U171="nulová",N171,0)</f>
        <v>0</v>
      </c>
      <c r="BJ171" s="20" t="s">
        <v>127</v>
      </c>
      <c r="BK171" s="164">
        <f>ROUND(L171*K171,3)</f>
        <v>0</v>
      </c>
      <c r="BL171" s="20" t="s">
        <v>153</v>
      </c>
      <c r="BM171" s="20" t="s">
        <v>242</v>
      </c>
    </row>
    <row r="172" spans="2:65" s="9" customFormat="1" ht="29.85" customHeight="1" x14ac:dyDescent="0.3">
      <c r="B172" s="145"/>
      <c r="C172" s="146"/>
      <c r="D172" s="155" t="s">
        <v>112</v>
      </c>
      <c r="E172" s="155"/>
      <c r="F172" s="155"/>
      <c r="G172" s="155"/>
      <c r="H172" s="155"/>
      <c r="I172" s="155"/>
      <c r="J172" s="155"/>
      <c r="K172" s="155"/>
      <c r="L172" s="155"/>
      <c r="M172" s="155"/>
      <c r="N172" s="290">
        <f>BK172</f>
        <v>0</v>
      </c>
      <c r="O172" s="291"/>
      <c r="P172" s="291"/>
      <c r="Q172" s="291"/>
      <c r="R172" s="148"/>
      <c r="T172" s="149"/>
      <c r="U172" s="146"/>
      <c r="V172" s="146"/>
      <c r="W172" s="150">
        <f>W173</f>
        <v>0</v>
      </c>
      <c r="X172" s="146"/>
      <c r="Y172" s="150">
        <f>Y173</f>
        <v>24.611340000000002</v>
      </c>
      <c r="Z172" s="146"/>
      <c r="AA172" s="151">
        <f>AA173</f>
        <v>0</v>
      </c>
      <c r="AR172" s="152" t="s">
        <v>84</v>
      </c>
      <c r="AT172" s="153" t="s">
        <v>75</v>
      </c>
      <c r="AU172" s="153" t="s">
        <v>84</v>
      </c>
      <c r="AY172" s="152" t="s">
        <v>148</v>
      </c>
      <c r="BK172" s="154">
        <f>BK173</f>
        <v>0</v>
      </c>
    </row>
    <row r="173" spans="2:65" s="1" customFormat="1" ht="38.25" customHeight="1" x14ac:dyDescent="0.2">
      <c r="B173" s="127"/>
      <c r="C173" s="156" t="s">
        <v>243</v>
      </c>
      <c r="D173" s="156" t="s">
        <v>149</v>
      </c>
      <c r="E173" s="157" t="s">
        <v>244</v>
      </c>
      <c r="F173" s="276" t="s">
        <v>245</v>
      </c>
      <c r="G173" s="276"/>
      <c r="H173" s="276"/>
      <c r="I173" s="276"/>
      <c r="J173" s="158" t="s">
        <v>241</v>
      </c>
      <c r="K173" s="159">
        <v>13</v>
      </c>
      <c r="L173" s="277">
        <v>0</v>
      </c>
      <c r="M173" s="277"/>
      <c r="N173" s="278">
        <f>ROUND(L173*K173,3)</f>
        <v>0</v>
      </c>
      <c r="O173" s="278"/>
      <c r="P173" s="278"/>
      <c r="Q173" s="278"/>
      <c r="R173" s="130"/>
      <c r="T173" s="161" t="s">
        <v>5</v>
      </c>
      <c r="U173" s="44" t="s">
        <v>43</v>
      </c>
      <c r="V173" s="36"/>
      <c r="W173" s="162">
        <f>V173*K173</f>
        <v>0</v>
      </c>
      <c r="X173" s="162">
        <v>1.8931800000000001</v>
      </c>
      <c r="Y173" s="162">
        <f>X173*K173</f>
        <v>24.611340000000002</v>
      </c>
      <c r="Z173" s="162">
        <v>0</v>
      </c>
      <c r="AA173" s="163">
        <f>Z173*K173</f>
        <v>0</v>
      </c>
      <c r="AR173" s="20" t="s">
        <v>153</v>
      </c>
      <c r="AT173" s="20" t="s">
        <v>149</v>
      </c>
      <c r="AU173" s="20" t="s">
        <v>127</v>
      </c>
      <c r="AY173" s="20" t="s">
        <v>148</v>
      </c>
      <c r="BE173" s="101">
        <f>IF(U173="základná",N173,0)</f>
        <v>0</v>
      </c>
      <c r="BF173" s="101">
        <f>IF(U173="znížená",N173,0)</f>
        <v>0</v>
      </c>
      <c r="BG173" s="101">
        <f>IF(U173="zákl. prenesená",N173,0)</f>
        <v>0</v>
      </c>
      <c r="BH173" s="101">
        <f>IF(U173="zníž. prenesená",N173,0)</f>
        <v>0</v>
      </c>
      <c r="BI173" s="101">
        <f>IF(U173="nulová",N173,0)</f>
        <v>0</v>
      </c>
      <c r="BJ173" s="20" t="s">
        <v>127</v>
      </c>
      <c r="BK173" s="164">
        <f>ROUND(L173*K173,3)</f>
        <v>0</v>
      </c>
      <c r="BL173" s="20" t="s">
        <v>153</v>
      </c>
      <c r="BM173" s="20" t="s">
        <v>246</v>
      </c>
    </row>
    <row r="174" spans="2:65" s="9" customFormat="1" ht="29.85" customHeight="1" x14ac:dyDescent="0.3">
      <c r="B174" s="145"/>
      <c r="C174" s="146"/>
      <c r="D174" s="155" t="s">
        <v>113</v>
      </c>
      <c r="E174" s="155"/>
      <c r="F174" s="155"/>
      <c r="G174" s="155"/>
      <c r="H174" s="155"/>
      <c r="I174" s="155"/>
      <c r="J174" s="155"/>
      <c r="K174" s="155"/>
      <c r="L174" s="155"/>
      <c r="M174" s="155"/>
      <c r="N174" s="290">
        <f>BK174</f>
        <v>0</v>
      </c>
      <c r="O174" s="291"/>
      <c r="P174" s="291"/>
      <c r="Q174" s="291"/>
      <c r="R174" s="148"/>
      <c r="T174" s="149"/>
      <c r="U174" s="146"/>
      <c r="V174" s="146"/>
      <c r="W174" s="150">
        <f>SUM(W175:W176)</f>
        <v>0</v>
      </c>
      <c r="X174" s="146"/>
      <c r="Y174" s="150">
        <f>SUM(Y175:Y176)</f>
        <v>120.66705063000001</v>
      </c>
      <c r="Z174" s="146"/>
      <c r="AA174" s="151">
        <f>SUM(AA175:AA176)</f>
        <v>0</v>
      </c>
      <c r="AR174" s="152" t="s">
        <v>84</v>
      </c>
      <c r="AT174" s="153" t="s">
        <v>75</v>
      </c>
      <c r="AU174" s="153" t="s">
        <v>84</v>
      </c>
      <c r="AY174" s="152" t="s">
        <v>148</v>
      </c>
      <c r="BK174" s="154">
        <f>SUM(BK175:BK176)</f>
        <v>0</v>
      </c>
    </row>
    <row r="175" spans="2:65" s="1" customFormat="1" ht="38.25" customHeight="1" x14ac:dyDescent="0.2">
      <c r="B175" s="127"/>
      <c r="C175" s="156" t="s">
        <v>247</v>
      </c>
      <c r="D175" s="156" t="s">
        <v>149</v>
      </c>
      <c r="E175" s="157" t="s">
        <v>248</v>
      </c>
      <c r="F175" s="276" t="s">
        <v>249</v>
      </c>
      <c r="G175" s="276"/>
      <c r="H175" s="276"/>
      <c r="I175" s="276"/>
      <c r="J175" s="158" t="s">
        <v>168</v>
      </c>
      <c r="K175" s="159">
        <v>63.819000000000003</v>
      </c>
      <c r="L175" s="277">
        <v>0</v>
      </c>
      <c r="M175" s="277"/>
      <c r="N175" s="278">
        <f>ROUND(L175*K175,3)</f>
        <v>0</v>
      </c>
      <c r="O175" s="278"/>
      <c r="P175" s="278"/>
      <c r="Q175" s="278"/>
      <c r="R175" s="130"/>
      <c r="T175" s="161" t="s">
        <v>5</v>
      </c>
      <c r="U175" s="44" t="s">
        <v>43</v>
      </c>
      <c r="V175" s="36"/>
      <c r="W175" s="162">
        <f>V175*K175</f>
        <v>0</v>
      </c>
      <c r="X175" s="162">
        <v>1.8907700000000001</v>
      </c>
      <c r="Y175" s="162">
        <f>X175*K175</f>
        <v>120.66705063000001</v>
      </c>
      <c r="Z175" s="162">
        <v>0</v>
      </c>
      <c r="AA175" s="163">
        <f>Z175*K175</f>
        <v>0</v>
      </c>
      <c r="AR175" s="20" t="s">
        <v>153</v>
      </c>
      <c r="AT175" s="20" t="s">
        <v>149</v>
      </c>
      <c r="AU175" s="20" t="s">
        <v>127</v>
      </c>
      <c r="AY175" s="20" t="s">
        <v>148</v>
      </c>
      <c r="BE175" s="101">
        <f>IF(U175="základná",N175,0)</f>
        <v>0</v>
      </c>
      <c r="BF175" s="101">
        <f>IF(U175="znížená",N175,0)</f>
        <v>0</v>
      </c>
      <c r="BG175" s="101">
        <f>IF(U175="zákl. prenesená",N175,0)</f>
        <v>0</v>
      </c>
      <c r="BH175" s="101">
        <f>IF(U175="zníž. prenesená",N175,0)</f>
        <v>0</v>
      </c>
      <c r="BI175" s="101">
        <f>IF(U175="nulová",N175,0)</f>
        <v>0</v>
      </c>
      <c r="BJ175" s="20" t="s">
        <v>127</v>
      </c>
      <c r="BK175" s="164">
        <f>ROUND(L175*K175,3)</f>
        <v>0</v>
      </c>
      <c r="BL175" s="20" t="s">
        <v>153</v>
      </c>
      <c r="BM175" s="20" t="s">
        <v>250</v>
      </c>
    </row>
    <row r="176" spans="2:65" s="10" customFormat="1" ht="25.5" customHeight="1" x14ac:dyDescent="0.2">
      <c r="B176" s="165"/>
      <c r="C176" s="166"/>
      <c r="D176" s="166"/>
      <c r="E176" s="167" t="s">
        <v>5</v>
      </c>
      <c r="F176" s="279" t="s">
        <v>251</v>
      </c>
      <c r="G176" s="280"/>
      <c r="H176" s="280"/>
      <c r="I176" s="280"/>
      <c r="J176" s="166"/>
      <c r="K176" s="168">
        <v>63.819000000000003</v>
      </c>
      <c r="L176" s="166"/>
      <c r="M176" s="166"/>
      <c r="N176" s="166"/>
      <c r="O176" s="166"/>
      <c r="P176" s="166"/>
      <c r="Q176" s="166"/>
      <c r="R176" s="169"/>
      <c r="T176" s="170"/>
      <c r="U176" s="166"/>
      <c r="V176" s="166"/>
      <c r="W176" s="166"/>
      <c r="X176" s="166"/>
      <c r="Y176" s="166"/>
      <c r="Z176" s="166"/>
      <c r="AA176" s="171"/>
      <c r="AT176" s="172" t="s">
        <v>156</v>
      </c>
      <c r="AU176" s="172" t="s">
        <v>127</v>
      </c>
      <c r="AV176" s="10" t="s">
        <v>127</v>
      </c>
      <c r="AW176" s="10" t="s">
        <v>32</v>
      </c>
      <c r="AX176" s="10" t="s">
        <v>84</v>
      </c>
      <c r="AY176" s="172" t="s">
        <v>148</v>
      </c>
    </row>
    <row r="177" spans="2:65" s="9" customFormat="1" ht="29.85" customHeight="1" x14ac:dyDescent="0.3">
      <c r="B177" s="145"/>
      <c r="C177" s="146"/>
      <c r="D177" s="155" t="s">
        <v>114</v>
      </c>
      <c r="E177" s="155"/>
      <c r="F177" s="155"/>
      <c r="G177" s="155"/>
      <c r="H177" s="155"/>
      <c r="I177" s="155"/>
      <c r="J177" s="155"/>
      <c r="K177" s="155"/>
      <c r="L177" s="155"/>
      <c r="M177" s="155"/>
      <c r="N177" s="274">
        <f>BK177</f>
        <v>0</v>
      </c>
      <c r="O177" s="275"/>
      <c r="P177" s="275"/>
      <c r="Q177" s="275"/>
      <c r="R177" s="148"/>
      <c r="T177" s="149"/>
      <c r="U177" s="146"/>
      <c r="V177" s="146"/>
      <c r="W177" s="150">
        <f>SUM(W178:W181)</f>
        <v>0</v>
      </c>
      <c r="X177" s="146"/>
      <c r="Y177" s="150">
        <f>SUM(Y178:Y181)</f>
        <v>201.94219919999998</v>
      </c>
      <c r="Z177" s="146"/>
      <c r="AA177" s="151">
        <f>SUM(AA178:AA181)</f>
        <v>0</v>
      </c>
      <c r="AR177" s="152" t="s">
        <v>84</v>
      </c>
      <c r="AT177" s="153" t="s">
        <v>75</v>
      </c>
      <c r="AU177" s="153" t="s">
        <v>84</v>
      </c>
      <c r="AY177" s="152" t="s">
        <v>148</v>
      </c>
      <c r="BK177" s="154">
        <f>SUM(BK178:BK181)</f>
        <v>0</v>
      </c>
    </row>
    <row r="178" spans="2:65" s="1" customFormat="1" ht="38.25" customHeight="1" x14ac:dyDescent="0.2">
      <c r="B178" s="127"/>
      <c r="C178" s="156" t="s">
        <v>10</v>
      </c>
      <c r="D178" s="156" t="s">
        <v>149</v>
      </c>
      <c r="E178" s="157" t="s">
        <v>252</v>
      </c>
      <c r="F178" s="276" t="s">
        <v>253</v>
      </c>
      <c r="G178" s="276"/>
      <c r="H178" s="276"/>
      <c r="I178" s="276"/>
      <c r="J178" s="158" t="s">
        <v>152</v>
      </c>
      <c r="K178" s="159">
        <v>340.44</v>
      </c>
      <c r="L178" s="277">
        <v>0</v>
      </c>
      <c r="M178" s="277"/>
      <c r="N178" s="278">
        <f>ROUND(L178*K178,3)</f>
        <v>0</v>
      </c>
      <c r="O178" s="278"/>
      <c r="P178" s="278"/>
      <c r="Q178" s="278"/>
      <c r="R178" s="130"/>
      <c r="T178" s="161" t="s">
        <v>5</v>
      </c>
      <c r="U178" s="44" t="s">
        <v>43</v>
      </c>
      <c r="V178" s="36"/>
      <c r="W178" s="162">
        <f>V178*K178</f>
        <v>0</v>
      </c>
      <c r="X178" s="162">
        <v>0.40723999999999999</v>
      </c>
      <c r="Y178" s="162">
        <f>X178*K178</f>
        <v>138.64078559999999</v>
      </c>
      <c r="Z178" s="162">
        <v>0</v>
      </c>
      <c r="AA178" s="163">
        <f>Z178*K178</f>
        <v>0</v>
      </c>
      <c r="AR178" s="20" t="s">
        <v>153</v>
      </c>
      <c r="AT178" s="20" t="s">
        <v>149</v>
      </c>
      <c r="AU178" s="20" t="s">
        <v>127</v>
      </c>
      <c r="AY178" s="20" t="s">
        <v>148</v>
      </c>
      <c r="BE178" s="101">
        <f>IF(U178="základná",N178,0)</f>
        <v>0</v>
      </c>
      <c r="BF178" s="101">
        <f>IF(U178="znížená",N178,0)</f>
        <v>0</v>
      </c>
      <c r="BG178" s="101">
        <f>IF(U178="zákl. prenesená",N178,0)</f>
        <v>0</v>
      </c>
      <c r="BH178" s="101">
        <f>IF(U178="zníž. prenesená",N178,0)</f>
        <v>0</v>
      </c>
      <c r="BI178" s="101">
        <f>IF(U178="nulová",N178,0)</f>
        <v>0</v>
      </c>
      <c r="BJ178" s="20" t="s">
        <v>127</v>
      </c>
      <c r="BK178" s="164">
        <f>ROUND(L178*K178,3)</f>
        <v>0</v>
      </c>
      <c r="BL178" s="20" t="s">
        <v>153</v>
      </c>
      <c r="BM178" s="20" t="s">
        <v>254</v>
      </c>
    </row>
    <row r="179" spans="2:65" s="10" customFormat="1" ht="16.5" customHeight="1" x14ac:dyDescent="0.2">
      <c r="B179" s="165"/>
      <c r="C179" s="166"/>
      <c r="D179" s="166"/>
      <c r="E179" s="167" t="s">
        <v>5</v>
      </c>
      <c r="F179" s="279" t="s">
        <v>155</v>
      </c>
      <c r="G179" s="280"/>
      <c r="H179" s="280"/>
      <c r="I179" s="280"/>
      <c r="J179" s="166"/>
      <c r="K179" s="168">
        <v>340.44</v>
      </c>
      <c r="L179" s="166"/>
      <c r="M179" s="166"/>
      <c r="N179" s="166"/>
      <c r="O179" s="166"/>
      <c r="P179" s="166"/>
      <c r="Q179" s="166"/>
      <c r="R179" s="169"/>
      <c r="T179" s="170"/>
      <c r="U179" s="166"/>
      <c r="V179" s="166"/>
      <c r="W179" s="166"/>
      <c r="X179" s="166"/>
      <c r="Y179" s="166"/>
      <c r="Z179" s="166"/>
      <c r="AA179" s="171"/>
      <c r="AT179" s="172" t="s">
        <v>156</v>
      </c>
      <c r="AU179" s="172" t="s">
        <v>127</v>
      </c>
      <c r="AV179" s="10" t="s">
        <v>127</v>
      </c>
      <c r="AW179" s="10" t="s">
        <v>32</v>
      </c>
      <c r="AX179" s="10" t="s">
        <v>84</v>
      </c>
      <c r="AY179" s="172" t="s">
        <v>148</v>
      </c>
    </row>
    <row r="180" spans="2:65" s="1" customFormat="1" ht="38.25" customHeight="1" x14ac:dyDescent="0.2">
      <c r="B180" s="127"/>
      <c r="C180" s="156" t="s">
        <v>255</v>
      </c>
      <c r="D180" s="156" t="s">
        <v>149</v>
      </c>
      <c r="E180" s="157" t="s">
        <v>256</v>
      </c>
      <c r="F180" s="276" t="s">
        <v>257</v>
      </c>
      <c r="G180" s="276"/>
      <c r="H180" s="276"/>
      <c r="I180" s="276"/>
      <c r="J180" s="158" t="s">
        <v>152</v>
      </c>
      <c r="K180" s="159">
        <v>340.44</v>
      </c>
      <c r="L180" s="277">
        <v>0</v>
      </c>
      <c r="M180" s="277"/>
      <c r="N180" s="278">
        <f>ROUND(L180*K180,3)</f>
        <v>0</v>
      </c>
      <c r="O180" s="278"/>
      <c r="P180" s="278"/>
      <c r="Q180" s="278"/>
      <c r="R180" s="130"/>
      <c r="T180" s="161" t="s">
        <v>5</v>
      </c>
      <c r="U180" s="44" t="s">
        <v>43</v>
      </c>
      <c r="V180" s="36"/>
      <c r="W180" s="162">
        <f>V180*K180</f>
        <v>0</v>
      </c>
      <c r="X180" s="162">
        <v>6.0999999999999997E-4</v>
      </c>
      <c r="Y180" s="162">
        <f>X180*K180</f>
        <v>0.2076684</v>
      </c>
      <c r="Z180" s="162">
        <v>0</v>
      </c>
      <c r="AA180" s="163">
        <f>Z180*K180</f>
        <v>0</v>
      </c>
      <c r="AR180" s="20" t="s">
        <v>153</v>
      </c>
      <c r="AT180" s="20" t="s">
        <v>149</v>
      </c>
      <c r="AU180" s="20" t="s">
        <v>127</v>
      </c>
      <c r="AY180" s="20" t="s">
        <v>148</v>
      </c>
      <c r="BE180" s="101">
        <f>IF(U180="základná",N180,0)</f>
        <v>0</v>
      </c>
      <c r="BF180" s="101">
        <f>IF(U180="znížená",N180,0)</f>
        <v>0</v>
      </c>
      <c r="BG180" s="101">
        <f>IF(U180="zákl. prenesená",N180,0)</f>
        <v>0</v>
      </c>
      <c r="BH180" s="101">
        <f>IF(U180="zníž. prenesená",N180,0)</f>
        <v>0</v>
      </c>
      <c r="BI180" s="101">
        <f>IF(U180="nulová",N180,0)</f>
        <v>0</v>
      </c>
      <c r="BJ180" s="20" t="s">
        <v>127</v>
      </c>
      <c r="BK180" s="164">
        <f>ROUND(L180*K180,3)</f>
        <v>0</v>
      </c>
      <c r="BL180" s="20" t="s">
        <v>153</v>
      </c>
      <c r="BM180" s="20" t="s">
        <v>258</v>
      </c>
    </row>
    <row r="181" spans="2:65" s="1" customFormat="1" ht="38.25" customHeight="1" x14ac:dyDescent="0.2">
      <c r="B181" s="127"/>
      <c r="C181" s="156" t="s">
        <v>259</v>
      </c>
      <c r="D181" s="156" t="s">
        <v>149</v>
      </c>
      <c r="E181" s="157" t="s">
        <v>260</v>
      </c>
      <c r="F181" s="276" t="s">
        <v>261</v>
      </c>
      <c r="G181" s="276"/>
      <c r="H181" s="276"/>
      <c r="I181" s="276"/>
      <c r="J181" s="158" t="s">
        <v>152</v>
      </c>
      <c r="K181" s="159">
        <v>340.44</v>
      </c>
      <c r="L181" s="277">
        <v>0</v>
      </c>
      <c r="M181" s="277"/>
      <c r="N181" s="278">
        <f>ROUND(L181*K181,3)</f>
        <v>0</v>
      </c>
      <c r="O181" s="278"/>
      <c r="P181" s="278"/>
      <c r="Q181" s="278"/>
      <c r="R181" s="130"/>
      <c r="T181" s="161" t="s">
        <v>5</v>
      </c>
      <c r="U181" s="44" t="s">
        <v>43</v>
      </c>
      <c r="V181" s="36"/>
      <c r="W181" s="162">
        <f>V181*K181</f>
        <v>0</v>
      </c>
      <c r="X181" s="162">
        <v>0.18532999999999999</v>
      </c>
      <c r="Y181" s="162">
        <f>X181*K181</f>
        <v>63.093745200000001</v>
      </c>
      <c r="Z181" s="162">
        <v>0</v>
      </c>
      <c r="AA181" s="163">
        <f>Z181*K181</f>
        <v>0</v>
      </c>
      <c r="AR181" s="20" t="s">
        <v>153</v>
      </c>
      <c r="AT181" s="20" t="s">
        <v>149</v>
      </c>
      <c r="AU181" s="20" t="s">
        <v>127</v>
      </c>
      <c r="AY181" s="20" t="s">
        <v>148</v>
      </c>
      <c r="BE181" s="101">
        <f>IF(U181="základná",N181,0)</f>
        <v>0</v>
      </c>
      <c r="BF181" s="101">
        <f>IF(U181="znížená",N181,0)</f>
        <v>0</v>
      </c>
      <c r="BG181" s="101">
        <f>IF(U181="zákl. prenesená",N181,0)</f>
        <v>0</v>
      </c>
      <c r="BH181" s="101">
        <f>IF(U181="zníž. prenesená",N181,0)</f>
        <v>0</v>
      </c>
      <c r="BI181" s="101">
        <f>IF(U181="nulová",N181,0)</f>
        <v>0</v>
      </c>
      <c r="BJ181" s="20" t="s">
        <v>127</v>
      </c>
      <c r="BK181" s="164">
        <f>ROUND(L181*K181,3)</f>
        <v>0</v>
      </c>
      <c r="BL181" s="20" t="s">
        <v>153</v>
      </c>
      <c r="BM181" s="20" t="s">
        <v>262</v>
      </c>
    </row>
    <row r="182" spans="2:65" s="9" customFormat="1" ht="29.85" customHeight="1" x14ac:dyDescent="0.3">
      <c r="B182" s="145"/>
      <c r="C182" s="146"/>
      <c r="D182" s="155" t="s">
        <v>115</v>
      </c>
      <c r="E182" s="155"/>
      <c r="F182" s="155"/>
      <c r="G182" s="155"/>
      <c r="H182" s="155"/>
      <c r="I182" s="155"/>
      <c r="J182" s="155"/>
      <c r="K182" s="155"/>
      <c r="L182" s="155"/>
      <c r="M182" s="155"/>
      <c r="N182" s="290">
        <f>BK182</f>
        <v>0</v>
      </c>
      <c r="O182" s="291"/>
      <c r="P182" s="291"/>
      <c r="Q182" s="291"/>
      <c r="R182" s="148"/>
      <c r="T182" s="149"/>
      <c r="U182" s="146"/>
      <c r="V182" s="146"/>
      <c r="W182" s="150">
        <f>W183</f>
        <v>0</v>
      </c>
      <c r="X182" s="146"/>
      <c r="Y182" s="150">
        <f>Y183</f>
        <v>0.30309999999999998</v>
      </c>
      <c r="Z182" s="146"/>
      <c r="AA182" s="151">
        <f>AA183</f>
        <v>0</v>
      </c>
      <c r="AR182" s="152" t="s">
        <v>84</v>
      </c>
      <c r="AT182" s="153" t="s">
        <v>75</v>
      </c>
      <c r="AU182" s="153" t="s">
        <v>84</v>
      </c>
      <c r="AY182" s="152" t="s">
        <v>148</v>
      </c>
      <c r="BK182" s="154">
        <f>BK183</f>
        <v>0</v>
      </c>
    </row>
    <row r="183" spans="2:65" s="1" customFormat="1" ht="38.25" customHeight="1" x14ac:dyDescent="0.2">
      <c r="B183" s="127"/>
      <c r="C183" s="156" t="s">
        <v>263</v>
      </c>
      <c r="D183" s="156" t="s">
        <v>149</v>
      </c>
      <c r="E183" s="157" t="s">
        <v>264</v>
      </c>
      <c r="F183" s="276" t="s">
        <v>265</v>
      </c>
      <c r="G183" s="276"/>
      <c r="H183" s="276"/>
      <c r="I183" s="276"/>
      <c r="J183" s="158" t="s">
        <v>241</v>
      </c>
      <c r="K183" s="159">
        <v>10</v>
      </c>
      <c r="L183" s="277">
        <v>0</v>
      </c>
      <c r="M183" s="277"/>
      <c r="N183" s="278">
        <f>ROUND(L183*K183,3)</f>
        <v>0</v>
      </c>
      <c r="O183" s="278"/>
      <c r="P183" s="278"/>
      <c r="Q183" s="278"/>
      <c r="R183" s="130"/>
      <c r="T183" s="161" t="s">
        <v>5</v>
      </c>
      <c r="U183" s="44" t="s">
        <v>43</v>
      </c>
      <c r="V183" s="36"/>
      <c r="W183" s="162">
        <f>V183*K183</f>
        <v>0</v>
      </c>
      <c r="X183" s="162">
        <v>3.0309999999999997E-2</v>
      </c>
      <c r="Y183" s="162">
        <f>X183*K183</f>
        <v>0.30309999999999998</v>
      </c>
      <c r="Z183" s="162">
        <v>0</v>
      </c>
      <c r="AA183" s="163">
        <f>Z183*K183</f>
        <v>0</v>
      </c>
      <c r="AR183" s="20" t="s">
        <v>153</v>
      </c>
      <c r="AT183" s="20" t="s">
        <v>149</v>
      </c>
      <c r="AU183" s="20" t="s">
        <v>127</v>
      </c>
      <c r="AY183" s="20" t="s">
        <v>148</v>
      </c>
      <c r="BE183" s="101">
        <f>IF(U183="základná",N183,0)</f>
        <v>0</v>
      </c>
      <c r="BF183" s="101">
        <f>IF(U183="znížená",N183,0)</f>
        <v>0</v>
      </c>
      <c r="BG183" s="101">
        <f>IF(U183="zákl. prenesená",N183,0)</f>
        <v>0</v>
      </c>
      <c r="BH183" s="101">
        <f>IF(U183="zníž. prenesená",N183,0)</f>
        <v>0</v>
      </c>
      <c r="BI183" s="101">
        <f>IF(U183="nulová",N183,0)</f>
        <v>0</v>
      </c>
      <c r="BJ183" s="20" t="s">
        <v>127</v>
      </c>
      <c r="BK183" s="164">
        <f>ROUND(L183*K183,3)</f>
        <v>0</v>
      </c>
      <c r="BL183" s="20" t="s">
        <v>153</v>
      </c>
      <c r="BM183" s="20" t="s">
        <v>266</v>
      </c>
    </row>
    <row r="184" spans="2:65" s="9" customFormat="1" ht="29.85" customHeight="1" x14ac:dyDescent="0.3">
      <c r="B184" s="145"/>
      <c r="C184" s="146"/>
      <c r="D184" s="155" t="s">
        <v>116</v>
      </c>
      <c r="E184" s="155"/>
      <c r="F184" s="155"/>
      <c r="G184" s="155"/>
      <c r="H184" s="155"/>
      <c r="I184" s="155"/>
      <c r="J184" s="155"/>
      <c r="K184" s="155"/>
      <c r="L184" s="155"/>
      <c r="M184" s="155"/>
      <c r="N184" s="290">
        <f>BK184</f>
        <v>0</v>
      </c>
      <c r="O184" s="291"/>
      <c r="P184" s="291"/>
      <c r="Q184" s="291"/>
      <c r="R184" s="148"/>
      <c r="T184" s="149"/>
      <c r="U184" s="146"/>
      <c r="V184" s="146"/>
      <c r="W184" s="150">
        <f>SUM(W185:W197)</f>
        <v>0</v>
      </c>
      <c r="X184" s="146"/>
      <c r="Y184" s="150">
        <f>SUM(Y185:Y197)</f>
        <v>108.05078607</v>
      </c>
      <c r="Z184" s="146"/>
      <c r="AA184" s="151">
        <f>SUM(AA185:AA197)</f>
        <v>32</v>
      </c>
      <c r="AR184" s="152" t="s">
        <v>84</v>
      </c>
      <c r="AT184" s="153" t="s">
        <v>75</v>
      </c>
      <c r="AU184" s="153" t="s">
        <v>84</v>
      </c>
      <c r="AY184" s="152" t="s">
        <v>148</v>
      </c>
      <c r="BK184" s="154">
        <f>SUM(BK185:BK197)</f>
        <v>0</v>
      </c>
    </row>
    <row r="185" spans="2:65" s="1" customFormat="1" ht="38.25" customHeight="1" x14ac:dyDescent="0.2">
      <c r="B185" s="127"/>
      <c r="C185" s="156" t="s">
        <v>267</v>
      </c>
      <c r="D185" s="156" t="s">
        <v>149</v>
      </c>
      <c r="E185" s="157" t="s">
        <v>268</v>
      </c>
      <c r="F185" s="276" t="s">
        <v>269</v>
      </c>
      <c r="G185" s="276"/>
      <c r="H185" s="276"/>
      <c r="I185" s="276"/>
      <c r="J185" s="158" t="s">
        <v>159</v>
      </c>
      <c r="K185" s="159">
        <v>14.7</v>
      </c>
      <c r="L185" s="277">
        <v>0</v>
      </c>
      <c r="M185" s="277"/>
      <c r="N185" s="278">
        <f>ROUND(L185*K185,3)</f>
        <v>0</v>
      </c>
      <c r="O185" s="278"/>
      <c r="P185" s="278"/>
      <c r="Q185" s="278"/>
      <c r="R185" s="130"/>
      <c r="T185" s="161" t="s">
        <v>5</v>
      </c>
      <c r="U185" s="44" t="s">
        <v>43</v>
      </c>
      <c r="V185" s="36"/>
      <c r="W185" s="162">
        <f>V185*K185</f>
        <v>0</v>
      </c>
      <c r="X185" s="162">
        <v>0.16503999999999999</v>
      </c>
      <c r="Y185" s="162">
        <f>X185*K185</f>
        <v>2.4260879999999996</v>
      </c>
      <c r="Z185" s="162">
        <v>0</v>
      </c>
      <c r="AA185" s="163">
        <f>Z185*K185</f>
        <v>0</v>
      </c>
      <c r="AR185" s="20" t="s">
        <v>153</v>
      </c>
      <c r="AT185" s="20" t="s">
        <v>149</v>
      </c>
      <c r="AU185" s="20" t="s">
        <v>127</v>
      </c>
      <c r="AY185" s="20" t="s">
        <v>148</v>
      </c>
      <c r="BE185" s="101">
        <f>IF(U185="základná",N185,0)</f>
        <v>0</v>
      </c>
      <c r="BF185" s="101">
        <f>IF(U185="znížená",N185,0)</f>
        <v>0</v>
      </c>
      <c r="BG185" s="101">
        <f>IF(U185="zákl. prenesená",N185,0)</f>
        <v>0</v>
      </c>
      <c r="BH185" s="101">
        <f>IF(U185="zníž. prenesená",N185,0)</f>
        <v>0</v>
      </c>
      <c r="BI185" s="101">
        <f>IF(U185="nulová",N185,0)</f>
        <v>0</v>
      </c>
      <c r="BJ185" s="20" t="s">
        <v>127</v>
      </c>
      <c r="BK185" s="164">
        <f>ROUND(L185*K185,3)</f>
        <v>0</v>
      </c>
      <c r="BL185" s="20" t="s">
        <v>153</v>
      </c>
      <c r="BM185" s="20" t="s">
        <v>270</v>
      </c>
    </row>
    <row r="186" spans="2:65" s="1" customFormat="1" ht="25.5" customHeight="1" x14ac:dyDescent="0.2">
      <c r="B186" s="127"/>
      <c r="C186" s="188" t="s">
        <v>271</v>
      </c>
      <c r="D186" s="188" t="s">
        <v>222</v>
      </c>
      <c r="E186" s="189" t="s">
        <v>272</v>
      </c>
      <c r="F186" s="287" t="s">
        <v>273</v>
      </c>
      <c r="G186" s="287"/>
      <c r="H186" s="287"/>
      <c r="I186" s="287"/>
      <c r="J186" s="190" t="s">
        <v>241</v>
      </c>
      <c r="K186" s="191">
        <v>14.847</v>
      </c>
      <c r="L186" s="288">
        <v>0</v>
      </c>
      <c r="M186" s="288"/>
      <c r="N186" s="289">
        <f>ROUND(L186*K186,3)</f>
        <v>0</v>
      </c>
      <c r="O186" s="278"/>
      <c r="P186" s="278"/>
      <c r="Q186" s="278"/>
      <c r="R186" s="130"/>
      <c r="T186" s="161" t="s">
        <v>5</v>
      </c>
      <c r="U186" s="44" t="s">
        <v>43</v>
      </c>
      <c r="V186" s="36"/>
      <c r="W186" s="162">
        <f>V186*K186</f>
        <v>0</v>
      </c>
      <c r="X186" s="162">
        <v>4.8000000000000001E-2</v>
      </c>
      <c r="Y186" s="162">
        <f>X186*K186</f>
        <v>0.71265599999999996</v>
      </c>
      <c r="Z186" s="162">
        <v>0</v>
      </c>
      <c r="AA186" s="163">
        <f>Z186*K186</f>
        <v>0</v>
      </c>
      <c r="AR186" s="20" t="s">
        <v>193</v>
      </c>
      <c r="AT186" s="20" t="s">
        <v>222</v>
      </c>
      <c r="AU186" s="20" t="s">
        <v>127</v>
      </c>
      <c r="AY186" s="20" t="s">
        <v>148</v>
      </c>
      <c r="BE186" s="101">
        <f>IF(U186="základná",N186,0)</f>
        <v>0</v>
      </c>
      <c r="BF186" s="101">
        <f>IF(U186="znížená",N186,0)</f>
        <v>0</v>
      </c>
      <c r="BG186" s="101">
        <f>IF(U186="zákl. prenesená",N186,0)</f>
        <v>0</v>
      </c>
      <c r="BH186" s="101">
        <f>IF(U186="zníž. prenesená",N186,0)</f>
        <v>0</v>
      </c>
      <c r="BI186" s="101">
        <f>IF(U186="nulová",N186,0)</f>
        <v>0</v>
      </c>
      <c r="BJ186" s="20" t="s">
        <v>127</v>
      </c>
      <c r="BK186" s="164">
        <f>ROUND(L186*K186,3)</f>
        <v>0</v>
      </c>
      <c r="BL186" s="20" t="s">
        <v>153</v>
      </c>
      <c r="BM186" s="20" t="s">
        <v>274</v>
      </c>
    </row>
    <row r="187" spans="2:65" s="1" customFormat="1" ht="38.25" customHeight="1" x14ac:dyDescent="0.2">
      <c r="B187" s="127"/>
      <c r="C187" s="156" t="s">
        <v>275</v>
      </c>
      <c r="D187" s="156" t="s">
        <v>149</v>
      </c>
      <c r="E187" s="157" t="s">
        <v>276</v>
      </c>
      <c r="F187" s="276" t="s">
        <v>277</v>
      </c>
      <c r="G187" s="276"/>
      <c r="H187" s="276"/>
      <c r="I187" s="276"/>
      <c r="J187" s="158" t="s">
        <v>168</v>
      </c>
      <c r="K187" s="159">
        <v>1.323</v>
      </c>
      <c r="L187" s="277">
        <v>0</v>
      </c>
      <c r="M187" s="277"/>
      <c r="N187" s="278">
        <f>ROUND(L187*K187,3)</f>
        <v>0</v>
      </c>
      <c r="O187" s="278"/>
      <c r="P187" s="278"/>
      <c r="Q187" s="278"/>
      <c r="R187" s="130"/>
      <c r="T187" s="161" t="s">
        <v>5</v>
      </c>
      <c r="U187" s="44" t="s">
        <v>43</v>
      </c>
      <c r="V187" s="36"/>
      <c r="W187" s="162">
        <f>V187*K187</f>
        <v>0</v>
      </c>
      <c r="X187" s="162">
        <v>2.2010900000000002</v>
      </c>
      <c r="Y187" s="162">
        <f>X187*K187</f>
        <v>2.91204207</v>
      </c>
      <c r="Z187" s="162">
        <v>0</v>
      </c>
      <c r="AA187" s="163">
        <f>Z187*K187</f>
        <v>0</v>
      </c>
      <c r="AR187" s="20" t="s">
        <v>153</v>
      </c>
      <c r="AT187" s="20" t="s">
        <v>149</v>
      </c>
      <c r="AU187" s="20" t="s">
        <v>127</v>
      </c>
      <c r="AY187" s="20" t="s">
        <v>148</v>
      </c>
      <c r="BE187" s="101">
        <f>IF(U187="základná",N187,0)</f>
        <v>0</v>
      </c>
      <c r="BF187" s="101">
        <f>IF(U187="znížená",N187,0)</f>
        <v>0</v>
      </c>
      <c r="BG187" s="101">
        <f>IF(U187="zákl. prenesená",N187,0)</f>
        <v>0</v>
      </c>
      <c r="BH187" s="101">
        <f>IF(U187="zníž. prenesená",N187,0)</f>
        <v>0</v>
      </c>
      <c r="BI187" s="101">
        <f>IF(U187="nulová",N187,0)</f>
        <v>0</v>
      </c>
      <c r="BJ187" s="20" t="s">
        <v>127</v>
      </c>
      <c r="BK187" s="164">
        <f>ROUND(L187*K187,3)</f>
        <v>0</v>
      </c>
      <c r="BL187" s="20" t="s">
        <v>153</v>
      </c>
      <c r="BM187" s="20" t="s">
        <v>278</v>
      </c>
    </row>
    <row r="188" spans="2:65" s="10" customFormat="1" ht="16.5" customHeight="1" x14ac:dyDescent="0.2">
      <c r="B188" s="165"/>
      <c r="C188" s="166"/>
      <c r="D188" s="166"/>
      <c r="E188" s="167" t="s">
        <v>5</v>
      </c>
      <c r="F188" s="279" t="s">
        <v>279</v>
      </c>
      <c r="G188" s="280"/>
      <c r="H188" s="280"/>
      <c r="I188" s="280"/>
      <c r="J188" s="166"/>
      <c r="K188" s="168">
        <v>1.323</v>
      </c>
      <c r="L188" s="166"/>
      <c r="M188" s="166"/>
      <c r="N188" s="166"/>
      <c r="O188" s="166"/>
      <c r="P188" s="166"/>
      <c r="Q188" s="166"/>
      <c r="R188" s="169"/>
      <c r="T188" s="170"/>
      <c r="U188" s="166"/>
      <c r="V188" s="166"/>
      <c r="W188" s="166"/>
      <c r="X188" s="166"/>
      <c r="Y188" s="166"/>
      <c r="Z188" s="166"/>
      <c r="AA188" s="171"/>
      <c r="AT188" s="172" t="s">
        <v>156</v>
      </c>
      <c r="AU188" s="172" t="s">
        <v>127</v>
      </c>
      <c r="AV188" s="10" t="s">
        <v>127</v>
      </c>
      <c r="AW188" s="10" t="s">
        <v>32</v>
      </c>
      <c r="AX188" s="10" t="s">
        <v>84</v>
      </c>
      <c r="AY188" s="172" t="s">
        <v>148</v>
      </c>
    </row>
    <row r="189" spans="2:65" s="1" customFormat="1" ht="38.25" customHeight="1" x14ac:dyDescent="0.2">
      <c r="B189" s="127"/>
      <c r="C189" s="156" t="s">
        <v>280</v>
      </c>
      <c r="D189" s="156" t="s">
        <v>149</v>
      </c>
      <c r="E189" s="157" t="s">
        <v>281</v>
      </c>
      <c r="F189" s="276" t="s">
        <v>282</v>
      </c>
      <c r="G189" s="276"/>
      <c r="H189" s="276"/>
      <c r="I189" s="276"/>
      <c r="J189" s="158" t="s">
        <v>159</v>
      </c>
      <c r="K189" s="159">
        <v>100</v>
      </c>
      <c r="L189" s="277">
        <v>0</v>
      </c>
      <c r="M189" s="277"/>
      <c r="N189" s="278">
        <f>ROUND(L189*K189,3)</f>
        <v>0</v>
      </c>
      <c r="O189" s="278"/>
      <c r="P189" s="278"/>
      <c r="Q189" s="278"/>
      <c r="R189" s="130"/>
      <c r="T189" s="161" t="s">
        <v>5</v>
      </c>
      <c r="U189" s="44" t="s">
        <v>43</v>
      </c>
      <c r="V189" s="36"/>
      <c r="W189" s="162">
        <f>V189*K189</f>
        <v>0</v>
      </c>
      <c r="X189" s="162">
        <v>1.02</v>
      </c>
      <c r="Y189" s="162">
        <f>X189*K189</f>
        <v>102</v>
      </c>
      <c r="Z189" s="162">
        <v>0.32</v>
      </c>
      <c r="AA189" s="163">
        <f>Z189*K189</f>
        <v>32</v>
      </c>
      <c r="AR189" s="20" t="s">
        <v>153</v>
      </c>
      <c r="AT189" s="20" t="s">
        <v>149</v>
      </c>
      <c r="AU189" s="20" t="s">
        <v>127</v>
      </c>
      <c r="AY189" s="20" t="s">
        <v>148</v>
      </c>
      <c r="BE189" s="101">
        <f>IF(U189="základná",N189,0)</f>
        <v>0</v>
      </c>
      <c r="BF189" s="101">
        <f>IF(U189="znížená",N189,0)</f>
        <v>0</v>
      </c>
      <c r="BG189" s="101">
        <f>IF(U189="zákl. prenesená",N189,0)</f>
        <v>0</v>
      </c>
      <c r="BH189" s="101">
        <f>IF(U189="zníž. prenesená",N189,0)</f>
        <v>0</v>
      </c>
      <c r="BI189" s="101">
        <f>IF(U189="nulová",N189,0)</f>
        <v>0</v>
      </c>
      <c r="BJ189" s="20" t="s">
        <v>127</v>
      </c>
      <c r="BK189" s="164">
        <f>ROUND(L189*K189,3)</f>
        <v>0</v>
      </c>
      <c r="BL189" s="20" t="s">
        <v>153</v>
      </c>
      <c r="BM189" s="20" t="s">
        <v>283</v>
      </c>
    </row>
    <row r="190" spans="2:65" s="11" customFormat="1" ht="25.5" customHeight="1" x14ac:dyDescent="0.2">
      <c r="B190" s="173"/>
      <c r="C190" s="174"/>
      <c r="D190" s="174"/>
      <c r="E190" s="175" t="s">
        <v>5</v>
      </c>
      <c r="F190" s="281" t="s">
        <v>284</v>
      </c>
      <c r="G190" s="282"/>
      <c r="H190" s="282"/>
      <c r="I190" s="282"/>
      <c r="J190" s="174"/>
      <c r="K190" s="175" t="s">
        <v>5</v>
      </c>
      <c r="L190" s="174"/>
      <c r="M190" s="174"/>
      <c r="N190" s="174"/>
      <c r="O190" s="174"/>
      <c r="P190" s="174"/>
      <c r="Q190" s="174"/>
      <c r="R190" s="176"/>
      <c r="T190" s="177"/>
      <c r="U190" s="174"/>
      <c r="V190" s="174"/>
      <c r="W190" s="174"/>
      <c r="X190" s="174"/>
      <c r="Y190" s="174"/>
      <c r="Z190" s="174"/>
      <c r="AA190" s="178"/>
      <c r="AT190" s="179" t="s">
        <v>156</v>
      </c>
      <c r="AU190" s="179" t="s">
        <v>127</v>
      </c>
      <c r="AV190" s="11" t="s">
        <v>84</v>
      </c>
      <c r="AW190" s="11" t="s">
        <v>32</v>
      </c>
      <c r="AX190" s="11" t="s">
        <v>76</v>
      </c>
      <c r="AY190" s="179" t="s">
        <v>148</v>
      </c>
    </row>
    <row r="191" spans="2:65" s="10" customFormat="1" ht="16.5" customHeight="1" x14ac:dyDescent="0.2">
      <c r="B191" s="165"/>
      <c r="C191" s="166"/>
      <c r="D191" s="166"/>
      <c r="E191" s="167" t="s">
        <v>5</v>
      </c>
      <c r="F191" s="283" t="s">
        <v>285</v>
      </c>
      <c r="G191" s="284"/>
      <c r="H191" s="284"/>
      <c r="I191" s="284"/>
      <c r="J191" s="166"/>
      <c r="K191" s="168">
        <v>100</v>
      </c>
      <c r="L191" s="166"/>
      <c r="M191" s="166"/>
      <c r="N191" s="166"/>
      <c r="O191" s="166"/>
      <c r="P191" s="166"/>
      <c r="Q191" s="166"/>
      <c r="R191" s="169"/>
      <c r="T191" s="170"/>
      <c r="U191" s="166"/>
      <c r="V191" s="166"/>
      <c r="W191" s="166"/>
      <c r="X191" s="166"/>
      <c r="Y191" s="166"/>
      <c r="Z191" s="166"/>
      <c r="AA191" s="171"/>
      <c r="AT191" s="172" t="s">
        <v>156</v>
      </c>
      <c r="AU191" s="172" t="s">
        <v>127</v>
      </c>
      <c r="AV191" s="10" t="s">
        <v>127</v>
      </c>
      <c r="AW191" s="10" t="s">
        <v>32</v>
      </c>
      <c r="AX191" s="10" t="s">
        <v>84</v>
      </c>
      <c r="AY191" s="172" t="s">
        <v>148</v>
      </c>
    </row>
    <row r="192" spans="2:65" s="1" customFormat="1" ht="25.5" customHeight="1" x14ac:dyDescent="0.2">
      <c r="B192" s="127"/>
      <c r="C192" s="156" t="s">
        <v>286</v>
      </c>
      <c r="D192" s="156" t="s">
        <v>149</v>
      </c>
      <c r="E192" s="157" t="s">
        <v>287</v>
      </c>
      <c r="F192" s="276" t="s">
        <v>288</v>
      </c>
      <c r="G192" s="276"/>
      <c r="H192" s="276"/>
      <c r="I192" s="276"/>
      <c r="J192" s="158" t="s">
        <v>159</v>
      </c>
      <c r="K192" s="159">
        <v>76</v>
      </c>
      <c r="L192" s="277">
        <v>0</v>
      </c>
      <c r="M192" s="277"/>
      <c r="N192" s="278">
        <f>ROUND(L192*K192,3)</f>
        <v>0</v>
      </c>
      <c r="O192" s="278"/>
      <c r="P192" s="278"/>
      <c r="Q192" s="278"/>
      <c r="R192" s="130"/>
      <c r="T192" s="161" t="s">
        <v>5</v>
      </c>
      <c r="U192" s="44" t="s">
        <v>43</v>
      </c>
      <c r="V192" s="36"/>
      <c r="W192" s="162">
        <f>V192*K192</f>
        <v>0</v>
      </c>
      <c r="X192" s="162">
        <v>0</v>
      </c>
      <c r="Y192" s="162">
        <f>X192*K192</f>
        <v>0</v>
      </c>
      <c r="Z192" s="162">
        <v>0</v>
      </c>
      <c r="AA192" s="163">
        <f>Z192*K192</f>
        <v>0</v>
      </c>
      <c r="AR192" s="20" t="s">
        <v>153</v>
      </c>
      <c r="AT192" s="20" t="s">
        <v>149</v>
      </c>
      <c r="AU192" s="20" t="s">
        <v>127</v>
      </c>
      <c r="AY192" s="20" t="s">
        <v>148</v>
      </c>
      <c r="BE192" s="101">
        <f>IF(U192="základná",N192,0)</f>
        <v>0</v>
      </c>
      <c r="BF192" s="101">
        <f>IF(U192="znížená",N192,0)</f>
        <v>0</v>
      </c>
      <c r="BG192" s="101">
        <f>IF(U192="zákl. prenesená",N192,0)</f>
        <v>0</v>
      </c>
      <c r="BH192" s="101">
        <f>IF(U192="zníž. prenesená",N192,0)</f>
        <v>0</v>
      </c>
      <c r="BI192" s="101">
        <f>IF(U192="nulová",N192,0)</f>
        <v>0</v>
      </c>
      <c r="BJ192" s="20" t="s">
        <v>127</v>
      </c>
      <c r="BK192" s="164">
        <f>ROUND(L192*K192,3)</f>
        <v>0</v>
      </c>
      <c r="BL192" s="20" t="s">
        <v>153</v>
      </c>
      <c r="BM192" s="20" t="s">
        <v>289</v>
      </c>
    </row>
    <row r="193" spans="2:65" s="1" customFormat="1" ht="25.5" customHeight="1" x14ac:dyDescent="0.2">
      <c r="B193" s="127"/>
      <c r="C193" s="156" t="s">
        <v>290</v>
      </c>
      <c r="D193" s="156" t="s">
        <v>149</v>
      </c>
      <c r="E193" s="157" t="s">
        <v>291</v>
      </c>
      <c r="F193" s="276" t="s">
        <v>292</v>
      </c>
      <c r="G193" s="276"/>
      <c r="H193" s="276"/>
      <c r="I193" s="276"/>
      <c r="J193" s="158" t="s">
        <v>293</v>
      </c>
      <c r="K193" s="159">
        <v>4</v>
      </c>
      <c r="L193" s="277">
        <v>0</v>
      </c>
      <c r="M193" s="277"/>
      <c r="N193" s="278">
        <f>ROUND(L193*K193,3)</f>
        <v>0</v>
      </c>
      <c r="O193" s="278"/>
      <c r="P193" s="278"/>
      <c r="Q193" s="278"/>
      <c r="R193" s="130"/>
      <c r="T193" s="161" t="s">
        <v>5</v>
      </c>
      <c r="U193" s="44" t="s">
        <v>43</v>
      </c>
      <c r="V193" s="36"/>
      <c r="W193" s="162">
        <f>V193*K193</f>
        <v>0</v>
      </c>
      <c r="X193" s="162">
        <v>0</v>
      </c>
      <c r="Y193" s="162">
        <f>X193*K193</f>
        <v>0</v>
      </c>
      <c r="Z193" s="162">
        <v>0</v>
      </c>
      <c r="AA193" s="163">
        <f>Z193*K193</f>
        <v>0</v>
      </c>
      <c r="AR193" s="20" t="s">
        <v>153</v>
      </c>
      <c r="AT193" s="20" t="s">
        <v>149</v>
      </c>
      <c r="AU193" s="20" t="s">
        <v>127</v>
      </c>
      <c r="AY193" s="20" t="s">
        <v>148</v>
      </c>
      <c r="BE193" s="101">
        <f>IF(U193="základná",N193,0)</f>
        <v>0</v>
      </c>
      <c r="BF193" s="101">
        <f>IF(U193="znížená",N193,0)</f>
        <v>0</v>
      </c>
      <c r="BG193" s="101">
        <f>IF(U193="zákl. prenesená",N193,0)</f>
        <v>0</v>
      </c>
      <c r="BH193" s="101">
        <f>IF(U193="zníž. prenesená",N193,0)</f>
        <v>0</v>
      </c>
      <c r="BI193" s="101">
        <f>IF(U193="nulová",N193,0)</f>
        <v>0</v>
      </c>
      <c r="BJ193" s="20" t="s">
        <v>127</v>
      </c>
      <c r="BK193" s="164">
        <f>ROUND(L193*K193,3)</f>
        <v>0</v>
      </c>
      <c r="BL193" s="20" t="s">
        <v>153</v>
      </c>
      <c r="BM193" s="20" t="s">
        <v>294</v>
      </c>
    </row>
    <row r="194" spans="2:65" s="1" customFormat="1" ht="25.5" customHeight="1" x14ac:dyDescent="0.2">
      <c r="B194" s="127"/>
      <c r="C194" s="156" t="s">
        <v>295</v>
      </c>
      <c r="D194" s="156" t="s">
        <v>149</v>
      </c>
      <c r="E194" s="157" t="s">
        <v>296</v>
      </c>
      <c r="F194" s="276" t="s">
        <v>297</v>
      </c>
      <c r="G194" s="276"/>
      <c r="H194" s="276"/>
      <c r="I194" s="276"/>
      <c r="J194" s="158" t="s">
        <v>225</v>
      </c>
      <c r="K194" s="159">
        <v>187.33</v>
      </c>
      <c r="L194" s="277">
        <v>0</v>
      </c>
      <c r="M194" s="277"/>
      <c r="N194" s="278">
        <f>ROUND(L194*K194,3)</f>
        <v>0</v>
      </c>
      <c r="O194" s="278"/>
      <c r="P194" s="278"/>
      <c r="Q194" s="278"/>
      <c r="R194" s="130"/>
      <c r="T194" s="161" t="s">
        <v>5</v>
      </c>
      <c r="U194" s="44" t="s">
        <v>43</v>
      </c>
      <c r="V194" s="36"/>
      <c r="W194" s="162">
        <f>V194*K194</f>
        <v>0</v>
      </c>
      <c r="X194" s="162">
        <v>0</v>
      </c>
      <c r="Y194" s="162">
        <f>X194*K194</f>
        <v>0</v>
      </c>
      <c r="Z194" s="162">
        <v>0</v>
      </c>
      <c r="AA194" s="163">
        <f>Z194*K194</f>
        <v>0</v>
      </c>
      <c r="AR194" s="20" t="s">
        <v>153</v>
      </c>
      <c r="AT194" s="20" t="s">
        <v>149</v>
      </c>
      <c r="AU194" s="20" t="s">
        <v>127</v>
      </c>
      <c r="AY194" s="20" t="s">
        <v>148</v>
      </c>
      <c r="BE194" s="101">
        <f>IF(U194="základná",N194,0)</f>
        <v>0</v>
      </c>
      <c r="BF194" s="101">
        <f>IF(U194="znížená",N194,0)</f>
        <v>0</v>
      </c>
      <c r="BG194" s="101">
        <f>IF(U194="zákl. prenesená",N194,0)</f>
        <v>0</v>
      </c>
      <c r="BH194" s="101">
        <f>IF(U194="zníž. prenesená",N194,0)</f>
        <v>0</v>
      </c>
      <c r="BI194" s="101">
        <f>IF(U194="nulová",N194,0)</f>
        <v>0</v>
      </c>
      <c r="BJ194" s="20" t="s">
        <v>127</v>
      </c>
      <c r="BK194" s="164">
        <f>ROUND(L194*K194,3)</f>
        <v>0</v>
      </c>
      <c r="BL194" s="20" t="s">
        <v>153</v>
      </c>
      <c r="BM194" s="20" t="s">
        <v>298</v>
      </c>
    </row>
    <row r="195" spans="2:65" s="1" customFormat="1" ht="25.5" customHeight="1" x14ac:dyDescent="0.2">
      <c r="B195" s="127"/>
      <c r="C195" s="156" t="s">
        <v>299</v>
      </c>
      <c r="D195" s="156" t="s">
        <v>149</v>
      </c>
      <c r="E195" s="157" t="s">
        <v>300</v>
      </c>
      <c r="F195" s="276" t="s">
        <v>301</v>
      </c>
      <c r="G195" s="276"/>
      <c r="H195" s="276"/>
      <c r="I195" s="276"/>
      <c r="J195" s="158" t="s">
        <v>225</v>
      </c>
      <c r="K195" s="159">
        <v>1873.3</v>
      </c>
      <c r="L195" s="277">
        <v>0</v>
      </c>
      <c r="M195" s="277"/>
      <c r="N195" s="278">
        <f>ROUND(L195*K195,3)</f>
        <v>0</v>
      </c>
      <c r="O195" s="278"/>
      <c r="P195" s="278"/>
      <c r="Q195" s="278"/>
      <c r="R195" s="130"/>
      <c r="T195" s="161" t="s">
        <v>5</v>
      </c>
      <c r="U195" s="44" t="s">
        <v>43</v>
      </c>
      <c r="V195" s="36"/>
      <c r="W195" s="162">
        <f>V195*K195</f>
        <v>0</v>
      </c>
      <c r="X195" s="162">
        <v>0</v>
      </c>
      <c r="Y195" s="162">
        <f>X195*K195</f>
        <v>0</v>
      </c>
      <c r="Z195" s="162">
        <v>0</v>
      </c>
      <c r="AA195" s="163">
        <f>Z195*K195</f>
        <v>0</v>
      </c>
      <c r="AR195" s="20" t="s">
        <v>153</v>
      </c>
      <c r="AT195" s="20" t="s">
        <v>149</v>
      </c>
      <c r="AU195" s="20" t="s">
        <v>127</v>
      </c>
      <c r="AY195" s="20" t="s">
        <v>148</v>
      </c>
      <c r="BE195" s="101">
        <f>IF(U195="základná",N195,0)</f>
        <v>0</v>
      </c>
      <c r="BF195" s="101">
        <f>IF(U195="znížená",N195,0)</f>
        <v>0</v>
      </c>
      <c r="BG195" s="101">
        <f>IF(U195="zákl. prenesená",N195,0)</f>
        <v>0</v>
      </c>
      <c r="BH195" s="101">
        <f>IF(U195="zníž. prenesená",N195,0)</f>
        <v>0</v>
      </c>
      <c r="BI195" s="101">
        <f>IF(U195="nulová",N195,0)</f>
        <v>0</v>
      </c>
      <c r="BJ195" s="20" t="s">
        <v>127</v>
      </c>
      <c r="BK195" s="164">
        <f>ROUND(L195*K195,3)</f>
        <v>0</v>
      </c>
      <c r="BL195" s="20" t="s">
        <v>153</v>
      </c>
      <c r="BM195" s="20" t="s">
        <v>302</v>
      </c>
    </row>
    <row r="196" spans="2:65" s="10" customFormat="1" ht="16.5" customHeight="1" x14ac:dyDescent="0.2">
      <c r="B196" s="165"/>
      <c r="C196" s="166"/>
      <c r="D196" s="166"/>
      <c r="E196" s="167" t="s">
        <v>5</v>
      </c>
      <c r="F196" s="279" t="s">
        <v>303</v>
      </c>
      <c r="G196" s="280"/>
      <c r="H196" s="280"/>
      <c r="I196" s="280"/>
      <c r="J196" s="166"/>
      <c r="K196" s="168">
        <v>1873.3</v>
      </c>
      <c r="L196" s="166"/>
      <c r="M196" s="166"/>
      <c r="N196" s="166"/>
      <c r="O196" s="166"/>
      <c r="P196" s="166"/>
      <c r="Q196" s="166"/>
      <c r="R196" s="169"/>
      <c r="T196" s="170"/>
      <c r="U196" s="166"/>
      <c r="V196" s="166"/>
      <c r="W196" s="166"/>
      <c r="X196" s="166"/>
      <c r="Y196" s="166"/>
      <c r="Z196" s="166"/>
      <c r="AA196" s="171"/>
      <c r="AT196" s="172" t="s">
        <v>156</v>
      </c>
      <c r="AU196" s="172" t="s">
        <v>127</v>
      </c>
      <c r="AV196" s="10" t="s">
        <v>127</v>
      </c>
      <c r="AW196" s="10" t="s">
        <v>32</v>
      </c>
      <c r="AX196" s="10" t="s">
        <v>84</v>
      </c>
      <c r="AY196" s="172" t="s">
        <v>148</v>
      </c>
    </row>
    <row r="197" spans="2:65" s="1" customFormat="1" ht="25.5" customHeight="1" x14ac:dyDescent="0.2">
      <c r="B197" s="127"/>
      <c r="C197" s="156" t="s">
        <v>304</v>
      </c>
      <c r="D197" s="156" t="s">
        <v>149</v>
      </c>
      <c r="E197" s="157" t="s">
        <v>305</v>
      </c>
      <c r="F197" s="276" t="s">
        <v>306</v>
      </c>
      <c r="G197" s="276"/>
      <c r="H197" s="276"/>
      <c r="I197" s="276"/>
      <c r="J197" s="158" t="s">
        <v>225</v>
      </c>
      <c r="K197" s="159">
        <v>187.33</v>
      </c>
      <c r="L197" s="277">
        <v>0</v>
      </c>
      <c r="M197" s="277"/>
      <c r="N197" s="278">
        <f>ROUND(L197*K197,3)</f>
        <v>0</v>
      </c>
      <c r="O197" s="278"/>
      <c r="P197" s="278"/>
      <c r="Q197" s="278"/>
      <c r="R197" s="130"/>
      <c r="T197" s="161" t="s">
        <v>5</v>
      </c>
      <c r="U197" s="44" t="s">
        <v>43</v>
      </c>
      <c r="V197" s="36"/>
      <c r="W197" s="162">
        <f>V197*K197</f>
        <v>0</v>
      </c>
      <c r="X197" s="162">
        <v>0</v>
      </c>
      <c r="Y197" s="162">
        <f>X197*K197</f>
        <v>0</v>
      </c>
      <c r="Z197" s="162">
        <v>0</v>
      </c>
      <c r="AA197" s="163">
        <f>Z197*K197</f>
        <v>0</v>
      </c>
      <c r="AR197" s="20" t="s">
        <v>153</v>
      </c>
      <c r="AT197" s="20" t="s">
        <v>149</v>
      </c>
      <c r="AU197" s="20" t="s">
        <v>127</v>
      </c>
      <c r="AY197" s="20" t="s">
        <v>148</v>
      </c>
      <c r="BE197" s="101">
        <f>IF(U197="základná",N197,0)</f>
        <v>0</v>
      </c>
      <c r="BF197" s="101">
        <f>IF(U197="znížená",N197,0)</f>
        <v>0</v>
      </c>
      <c r="BG197" s="101">
        <f>IF(U197="zákl. prenesená",N197,0)</f>
        <v>0</v>
      </c>
      <c r="BH197" s="101">
        <f>IF(U197="zníž. prenesená",N197,0)</f>
        <v>0</v>
      </c>
      <c r="BI197" s="101">
        <f>IF(U197="nulová",N197,0)</f>
        <v>0</v>
      </c>
      <c r="BJ197" s="20" t="s">
        <v>127</v>
      </c>
      <c r="BK197" s="164">
        <f>ROUND(L197*K197,3)</f>
        <v>0</v>
      </c>
      <c r="BL197" s="20" t="s">
        <v>153</v>
      </c>
      <c r="BM197" s="20" t="s">
        <v>307</v>
      </c>
    </row>
    <row r="198" spans="2:65" s="9" customFormat="1" ht="29.85" customHeight="1" x14ac:dyDescent="0.3">
      <c r="B198" s="145"/>
      <c r="C198" s="146"/>
      <c r="D198" s="155" t="s">
        <v>117</v>
      </c>
      <c r="E198" s="155"/>
      <c r="F198" s="155"/>
      <c r="G198" s="155"/>
      <c r="H198" s="155"/>
      <c r="I198" s="155"/>
      <c r="J198" s="155"/>
      <c r="K198" s="155"/>
      <c r="L198" s="155"/>
      <c r="M198" s="155"/>
      <c r="N198" s="290">
        <f>BK198</f>
        <v>0</v>
      </c>
      <c r="O198" s="291"/>
      <c r="P198" s="291"/>
      <c r="Q198" s="291"/>
      <c r="R198" s="148"/>
      <c r="T198" s="149"/>
      <c r="U198" s="146"/>
      <c r="V198" s="146"/>
      <c r="W198" s="150">
        <f>W199</f>
        <v>0</v>
      </c>
      <c r="X198" s="146"/>
      <c r="Y198" s="150">
        <f>Y199</f>
        <v>0</v>
      </c>
      <c r="Z198" s="146"/>
      <c r="AA198" s="151">
        <f>AA199</f>
        <v>0</v>
      </c>
      <c r="AR198" s="152" t="s">
        <v>84</v>
      </c>
      <c r="AT198" s="153" t="s">
        <v>75</v>
      </c>
      <c r="AU198" s="153" t="s">
        <v>84</v>
      </c>
      <c r="AY198" s="152" t="s">
        <v>148</v>
      </c>
      <c r="BK198" s="154">
        <f>BK199</f>
        <v>0</v>
      </c>
    </row>
    <row r="199" spans="2:65" s="1" customFormat="1" ht="38.25" customHeight="1" x14ac:dyDescent="0.2">
      <c r="B199" s="127"/>
      <c r="C199" s="156" t="s">
        <v>308</v>
      </c>
      <c r="D199" s="156" t="s">
        <v>149</v>
      </c>
      <c r="E199" s="157" t="s">
        <v>309</v>
      </c>
      <c r="F199" s="276" t="s">
        <v>310</v>
      </c>
      <c r="G199" s="276"/>
      <c r="H199" s="276"/>
      <c r="I199" s="276"/>
      <c r="J199" s="158" t="s">
        <v>225</v>
      </c>
      <c r="K199" s="159">
        <v>892.07</v>
      </c>
      <c r="L199" s="277">
        <v>0</v>
      </c>
      <c r="M199" s="277"/>
      <c r="N199" s="278">
        <f>ROUND(L199*K199,3)</f>
        <v>0</v>
      </c>
      <c r="O199" s="278"/>
      <c r="P199" s="278"/>
      <c r="Q199" s="278"/>
      <c r="R199" s="130"/>
      <c r="T199" s="161" t="s">
        <v>5</v>
      </c>
      <c r="U199" s="44" t="s">
        <v>43</v>
      </c>
      <c r="V199" s="36"/>
      <c r="W199" s="162">
        <f>V199*K199</f>
        <v>0</v>
      </c>
      <c r="X199" s="162">
        <v>0</v>
      </c>
      <c r="Y199" s="162">
        <f>X199*K199</f>
        <v>0</v>
      </c>
      <c r="Z199" s="162">
        <v>0</v>
      </c>
      <c r="AA199" s="163">
        <f>Z199*K199</f>
        <v>0</v>
      </c>
      <c r="AR199" s="20" t="s">
        <v>153</v>
      </c>
      <c r="AT199" s="20" t="s">
        <v>149</v>
      </c>
      <c r="AU199" s="20" t="s">
        <v>127</v>
      </c>
      <c r="AY199" s="20" t="s">
        <v>148</v>
      </c>
      <c r="BE199" s="101">
        <f>IF(U199="základná",N199,0)</f>
        <v>0</v>
      </c>
      <c r="BF199" s="101">
        <f>IF(U199="znížená",N199,0)</f>
        <v>0</v>
      </c>
      <c r="BG199" s="101">
        <f>IF(U199="zákl. prenesená",N199,0)</f>
        <v>0</v>
      </c>
      <c r="BH199" s="101">
        <f>IF(U199="zníž. prenesená",N199,0)</f>
        <v>0</v>
      </c>
      <c r="BI199" s="101">
        <f>IF(U199="nulová",N199,0)</f>
        <v>0</v>
      </c>
      <c r="BJ199" s="20" t="s">
        <v>127</v>
      </c>
      <c r="BK199" s="164">
        <f>ROUND(L199*K199,3)</f>
        <v>0</v>
      </c>
      <c r="BL199" s="20" t="s">
        <v>153</v>
      </c>
      <c r="BM199" s="20" t="s">
        <v>311</v>
      </c>
    </row>
    <row r="200" spans="2:65" s="9" customFormat="1" ht="37.5" customHeight="1" x14ac:dyDescent="0.35">
      <c r="B200" s="145"/>
      <c r="C200" s="146"/>
      <c r="D200" s="147" t="s">
        <v>118</v>
      </c>
      <c r="E200" s="147"/>
      <c r="F200" s="147"/>
      <c r="G200" s="147"/>
      <c r="H200" s="147"/>
      <c r="I200" s="147"/>
      <c r="J200" s="147"/>
      <c r="K200" s="147"/>
      <c r="L200" s="147"/>
      <c r="M200" s="147"/>
      <c r="N200" s="292">
        <f>BK200</f>
        <v>0</v>
      </c>
      <c r="O200" s="293"/>
      <c r="P200" s="293"/>
      <c r="Q200" s="293"/>
      <c r="R200" s="148"/>
      <c r="T200" s="149"/>
      <c r="U200" s="146"/>
      <c r="V200" s="146"/>
      <c r="W200" s="150">
        <f>W201</f>
        <v>0</v>
      </c>
      <c r="X200" s="146"/>
      <c r="Y200" s="150">
        <f>Y201</f>
        <v>3.3735000000000001E-2</v>
      </c>
      <c r="Z200" s="146"/>
      <c r="AA200" s="151">
        <f>AA201</f>
        <v>0</v>
      </c>
      <c r="AR200" s="152" t="s">
        <v>127</v>
      </c>
      <c r="AT200" s="153" t="s">
        <v>75</v>
      </c>
      <c r="AU200" s="153" t="s">
        <v>76</v>
      </c>
      <c r="AY200" s="152" t="s">
        <v>148</v>
      </c>
      <c r="BK200" s="154">
        <f>BK201</f>
        <v>0</v>
      </c>
    </row>
    <row r="201" spans="2:65" s="9" customFormat="1" ht="19.899999999999999" customHeight="1" x14ac:dyDescent="0.3">
      <c r="B201" s="145"/>
      <c r="C201" s="146"/>
      <c r="D201" s="155" t="s">
        <v>119</v>
      </c>
      <c r="E201" s="155"/>
      <c r="F201" s="155"/>
      <c r="G201" s="155"/>
      <c r="H201" s="155"/>
      <c r="I201" s="155"/>
      <c r="J201" s="155"/>
      <c r="K201" s="155"/>
      <c r="L201" s="155"/>
      <c r="M201" s="155"/>
      <c r="N201" s="274">
        <f>BK201</f>
        <v>0</v>
      </c>
      <c r="O201" s="275"/>
      <c r="P201" s="275"/>
      <c r="Q201" s="275"/>
      <c r="R201" s="148"/>
      <c r="T201" s="149"/>
      <c r="U201" s="146"/>
      <c r="V201" s="146"/>
      <c r="W201" s="150">
        <f>SUM(W202:W205)</f>
        <v>0</v>
      </c>
      <c r="X201" s="146"/>
      <c r="Y201" s="150">
        <f>SUM(Y202:Y205)</f>
        <v>3.3735000000000001E-2</v>
      </c>
      <c r="Z201" s="146"/>
      <c r="AA201" s="151">
        <f>SUM(AA202:AA205)</f>
        <v>0</v>
      </c>
      <c r="AR201" s="152" t="s">
        <v>127</v>
      </c>
      <c r="AT201" s="153" t="s">
        <v>75</v>
      </c>
      <c r="AU201" s="153" t="s">
        <v>84</v>
      </c>
      <c r="AY201" s="152" t="s">
        <v>148</v>
      </c>
      <c r="BK201" s="154">
        <f>SUM(BK202:BK205)</f>
        <v>0</v>
      </c>
    </row>
    <row r="202" spans="2:65" s="1" customFormat="1" ht="25.5" customHeight="1" x14ac:dyDescent="0.2">
      <c r="B202" s="127"/>
      <c r="C202" s="156" t="s">
        <v>312</v>
      </c>
      <c r="D202" s="156" t="s">
        <v>149</v>
      </c>
      <c r="E202" s="157" t="s">
        <v>313</v>
      </c>
      <c r="F202" s="276" t="s">
        <v>314</v>
      </c>
      <c r="G202" s="276"/>
      <c r="H202" s="276"/>
      <c r="I202" s="276"/>
      <c r="J202" s="158" t="s">
        <v>152</v>
      </c>
      <c r="K202" s="159">
        <v>19.5</v>
      </c>
      <c r="L202" s="277">
        <v>0</v>
      </c>
      <c r="M202" s="277"/>
      <c r="N202" s="278">
        <f>ROUND(L202*K202,3)</f>
        <v>0</v>
      </c>
      <c r="O202" s="278"/>
      <c r="P202" s="278"/>
      <c r="Q202" s="278"/>
      <c r="R202" s="130"/>
      <c r="T202" s="161" t="s">
        <v>5</v>
      </c>
      <c r="U202" s="44" t="s">
        <v>43</v>
      </c>
      <c r="V202" s="36"/>
      <c r="W202" s="162">
        <f>V202*K202</f>
        <v>0</v>
      </c>
      <c r="X202" s="162">
        <v>1.73E-3</v>
      </c>
      <c r="Y202" s="162">
        <f>X202*K202</f>
        <v>3.3735000000000001E-2</v>
      </c>
      <c r="Z202" s="162">
        <v>0</v>
      </c>
      <c r="AA202" s="163">
        <f>Z202*K202</f>
        <v>0</v>
      </c>
      <c r="AR202" s="20" t="s">
        <v>233</v>
      </c>
      <c r="AT202" s="20" t="s">
        <v>149</v>
      </c>
      <c r="AU202" s="20" t="s">
        <v>127</v>
      </c>
      <c r="AY202" s="20" t="s">
        <v>148</v>
      </c>
      <c r="BE202" s="101">
        <f>IF(U202="základná",N202,0)</f>
        <v>0</v>
      </c>
      <c r="BF202" s="101">
        <f>IF(U202="znížená",N202,0)</f>
        <v>0</v>
      </c>
      <c r="BG202" s="101">
        <f>IF(U202="zákl. prenesená",N202,0)</f>
        <v>0</v>
      </c>
      <c r="BH202" s="101">
        <f>IF(U202="zníž. prenesená",N202,0)</f>
        <v>0</v>
      </c>
      <c r="BI202" s="101">
        <f>IF(U202="nulová",N202,0)</f>
        <v>0</v>
      </c>
      <c r="BJ202" s="20" t="s">
        <v>127</v>
      </c>
      <c r="BK202" s="164">
        <f>ROUND(L202*K202,3)</f>
        <v>0</v>
      </c>
      <c r="BL202" s="20" t="s">
        <v>233</v>
      </c>
      <c r="BM202" s="20" t="s">
        <v>315</v>
      </c>
    </row>
    <row r="203" spans="2:65" s="11" customFormat="1" ht="16.5" customHeight="1" x14ac:dyDescent="0.2">
      <c r="B203" s="173"/>
      <c r="C203" s="174"/>
      <c r="D203" s="174"/>
      <c r="E203" s="175" t="s">
        <v>5</v>
      </c>
      <c r="F203" s="281" t="s">
        <v>316</v>
      </c>
      <c r="G203" s="282"/>
      <c r="H203" s="282"/>
      <c r="I203" s="282"/>
      <c r="J203" s="174"/>
      <c r="K203" s="175" t="s">
        <v>5</v>
      </c>
      <c r="L203" s="174"/>
      <c r="M203" s="174"/>
      <c r="N203" s="174"/>
      <c r="O203" s="174"/>
      <c r="P203" s="174"/>
      <c r="Q203" s="174"/>
      <c r="R203" s="176"/>
      <c r="T203" s="177"/>
      <c r="U203" s="174"/>
      <c r="V203" s="174"/>
      <c r="W203" s="174"/>
      <c r="X203" s="174"/>
      <c r="Y203" s="174"/>
      <c r="Z203" s="174"/>
      <c r="AA203" s="178"/>
      <c r="AT203" s="179" t="s">
        <v>156</v>
      </c>
      <c r="AU203" s="179" t="s">
        <v>127</v>
      </c>
      <c r="AV203" s="11" t="s">
        <v>84</v>
      </c>
      <c r="AW203" s="11" t="s">
        <v>32</v>
      </c>
      <c r="AX203" s="11" t="s">
        <v>76</v>
      </c>
      <c r="AY203" s="179" t="s">
        <v>148</v>
      </c>
    </row>
    <row r="204" spans="2:65" s="10" customFormat="1" ht="16.5" customHeight="1" x14ac:dyDescent="0.2">
      <c r="B204" s="165"/>
      <c r="C204" s="166"/>
      <c r="D204" s="166"/>
      <c r="E204" s="167" t="s">
        <v>5</v>
      </c>
      <c r="F204" s="283" t="s">
        <v>317</v>
      </c>
      <c r="G204" s="284"/>
      <c r="H204" s="284"/>
      <c r="I204" s="284"/>
      <c r="J204" s="166"/>
      <c r="K204" s="168">
        <v>19.5</v>
      </c>
      <c r="L204" s="166"/>
      <c r="M204" s="166"/>
      <c r="N204" s="166"/>
      <c r="O204" s="166"/>
      <c r="P204" s="166"/>
      <c r="Q204" s="166"/>
      <c r="R204" s="169"/>
      <c r="T204" s="170"/>
      <c r="U204" s="166"/>
      <c r="V204" s="166"/>
      <c r="W204" s="166"/>
      <c r="X204" s="166"/>
      <c r="Y204" s="166"/>
      <c r="Z204" s="166"/>
      <c r="AA204" s="171"/>
      <c r="AT204" s="172" t="s">
        <v>156</v>
      </c>
      <c r="AU204" s="172" t="s">
        <v>127</v>
      </c>
      <c r="AV204" s="10" t="s">
        <v>127</v>
      </c>
      <c r="AW204" s="10" t="s">
        <v>32</v>
      </c>
      <c r="AX204" s="10" t="s">
        <v>84</v>
      </c>
      <c r="AY204" s="172" t="s">
        <v>148</v>
      </c>
    </row>
    <row r="205" spans="2:65" s="1" customFormat="1" ht="25.5" customHeight="1" x14ac:dyDescent="0.2">
      <c r="B205" s="127"/>
      <c r="C205" s="156" t="s">
        <v>318</v>
      </c>
      <c r="D205" s="156" t="s">
        <v>149</v>
      </c>
      <c r="E205" s="157" t="s">
        <v>319</v>
      </c>
      <c r="F205" s="276" t="s">
        <v>320</v>
      </c>
      <c r="G205" s="276"/>
      <c r="H205" s="276"/>
      <c r="I205" s="276"/>
      <c r="J205" s="158" t="s">
        <v>225</v>
      </c>
      <c r="K205" s="159">
        <v>3.4000000000000002E-2</v>
      </c>
      <c r="L205" s="277">
        <v>0</v>
      </c>
      <c r="M205" s="277"/>
      <c r="N205" s="278">
        <f>ROUND(L205*K205,3)</f>
        <v>0</v>
      </c>
      <c r="O205" s="278"/>
      <c r="P205" s="278"/>
      <c r="Q205" s="278"/>
      <c r="R205" s="130"/>
      <c r="T205" s="161" t="s">
        <v>5</v>
      </c>
      <c r="U205" s="44" t="s">
        <v>43</v>
      </c>
      <c r="V205" s="36"/>
      <c r="W205" s="162">
        <f>V205*K205</f>
        <v>0</v>
      </c>
      <c r="X205" s="162">
        <v>0</v>
      </c>
      <c r="Y205" s="162">
        <f>X205*K205</f>
        <v>0</v>
      </c>
      <c r="Z205" s="162">
        <v>0</v>
      </c>
      <c r="AA205" s="163">
        <f>Z205*K205</f>
        <v>0</v>
      </c>
      <c r="AR205" s="20" t="s">
        <v>233</v>
      </c>
      <c r="AT205" s="20" t="s">
        <v>149</v>
      </c>
      <c r="AU205" s="20" t="s">
        <v>127</v>
      </c>
      <c r="AY205" s="20" t="s">
        <v>148</v>
      </c>
      <c r="BE205" s="101">
        <f>IF(U205="základná",N205,0)</f>
        <v>0</v>
      </c>
      <c r="BF205" s="101">
        <f>IF(U205="znížená",N205,0)</f>
        <v>0</v>
      </c>
      <c r="BG205" s="101">
        <f>IF(U205="zákl. prenesená",N205,0)</f>
        <v>0</v>
      </c>
      <c r="BH205" s="101">
        <f>IF(U205="zníž. prenesená",N205,0)</f>
        <v>0</v>
      </c>
      <c r="BI205" s="101">
        <f>IF(U205="nulová",N205,0)</f>
        <v>0</v>
      </c>
      <c r="BJ205" s="20" t="s">
        <v>127</v>
      </c>
      <c r="BK205" s="164">
        <f>ROUND(L205*K205,3)</f>
        <v>0</v>
      </c>
      <c r="BL205" s="20" t="s">
        <v>233</v>
      </c>
      <c r="BM205" s="20" t="s">
        <v>321</v>
      </c>
    </row>
    <row r="206" spans="2:65" s="9" customFormat="1" ht="37.5" customHeight="1" x14ac:dyDescent="0.35">
      <c r="B206" s="145"/>
      <c r="C206" s="146"/>
      <c r="D206" s="147" t="s">
        <v>120</v>
      </c>
      <c r="E206" s="147"/>
      <c r="F206" s="147"/>
      <c r="G206" s="147"/>
      <c r="H206" s="147"/>
      <c r="I206" s="147"/>
      <c r="J206" s="147"/>
      <c r="K206" s="147"/>
      <c r="L206" s="147"/>
      <c r="M206" s="147"/>
      <c r="N206" s="292">
        <f>BK206</f>
        <v>0</v>
      </c>
      <c r="O206" s="293"/>
      <c r="P206" s="293"/>
      <c r="Q206" s="293"/>
      <c r="R206" s="148"/>
      <c r="T206" s="149"/>
      <c r="U206" s="146"/>
      <c r="V206" s="146"/>
      <c r="W206" s="150">
        <f>W207</f>
        <v>0</v>
      </c>
      <c r="X206" s="146"/>
      <c r="Y206" s="150">
        <f>Y207</f>
        <v>0.26005200000000001</v>
      </c>
      <c r="Z206" s="146"/>
      <c r="AA206" s="151">
        <f>AA207</f>
        <v>0</v>
      </c>
      <c r="AR206" s="152" t="s">
        <v>162</v>
      </c>
      <c r="AT206" s="153" t="s">
        <v>75</v>
      </c>
      <c r="AU206" s="153" t="s">
        <v>76</v>
      </c>
      <c r="AY206" s="152" t="s">
        <v>148</v>
      </c>
      <c r="BK206" s="154">
        <f>BK207</f>
        <v>0</v>
      </c>
    </row>
    <row r="207" spans="2:65" s="9" customFormat="1" ht="19.899999999999999" customHeight="1" x14ac:dyDescent="0.3">
      <c r="B207" s="145"/>
      <c r="C207" s="146"/>
      <c r="D207" s="155" t="s">
        <v>121</v>
      </c>
      <c r="E207" s="155"/>
      <c r="F207" s="155"/>
      <c r="G207" s="155"/>
      <c r="H207" s="155"/>
      <c r="I207" s="155"/>
      <c r="J207" s="155"/>
      <c r="K207" s="155"/>
      <c r="L207" s="155"/>
      <c r="M207" s="155"/>
      <c r="N207" s="274">
        <f>BK207</f>
        <v>0</v>
      </c>
      <c r="O207" s="275"/>
      <c r="P207" s="275"/>
      <c r="Q207" s="275"/>
      <c r="R207" s="148"/>
      <c r="T207" s="149"/>
      <c r="U207" s="146"/>
      <c r="V207" s="146"/>
      <c r="W207" s="150">
        <f>SUM(W208:W213)</f>
        <v>0</v>
      </c>
      <c r="X207" s="146"/>
      <c r="Y207" s="150">
        <f>SUM(Y208:Y213)</f>
        <v>0.26005200000000001</v>
      </c>
      <c r="Z207" s="146"/>
      <c r="AA207" s="151">
        <f>SUM(AA208:AA213)</f>
        <v>0</v>
      </c>
      <c r="AR207" s="152" t="s">
        <v>162</v>
      </c>
      <c r="AT207" s="153" t="s">
        <v>75</v>
      </c>
      <c r="AU207" s="153" t="s">
        <v>84</v>
      </c>
      <c r="AY207" s="152" t="s">
        <v>148</v>
      </c>
      <c r="BK207" s="154">
        <f>SUM(BK208:BK213)</f>
        <v>0</v>
      </c>
    </row>
    <row r="208" spans="2:65" s="1" customFormat="1" ht="25.5" customHeight="1" x14ac:dyDescent="0.2">
      <c r="B208" s="127"/>
      <c r="C208" s="156" t="s">
        <v>322</v>
      </c>
      <c r="D208" s="156" t="s">
        <v>149</v>
      </c>
      <c r="E208" s="157" t="s">
        <v>323</v>
      </c>
      <c r="F208" s="276" t="s">
        <v>324</v>
      </c>
      <c r="G208" s="276"/>
      <c r="H208" s="276"/>
      <c r="I208" s="276"/>
      <c r="J208" s="158" t="s">
        <v>159</v>
      </c>
      <c r="K208" s="159">
        <v>1132.5999999999999</v>
      </c>
      <c r="L208" s="277">
        <v>0</v>
      </c>
      <c r="M208" s="277"/>
      <c r="N208" s="278">
        <f>ROUND(L208*K208,3)</f>
        <v>0</v>
      </c>
      <c r="O208" s="278"/>
      <c r="P208" s="278"/>
      <c r="Q208" s="278"/>
      <c r="R208" s="130"/>
      <c r="T208" s="161" t="s">
        <v>5</v>
      </c>
      <c r="U208" s="44" t="s">
        <v>43</v>
      </c>
      <c r="V208" s="36"/>
      <c r="W208" s="162">
        <f>V208*K208</f>
        <v>0</v>
      </c>
      <c r="X208" s="162">
        <v>0</v>
      </c>
      <c r="Y208" s="162">
        <f>X208*K208</f>
        <v>0</v>
      </c>
      <c r="Z208" s="162">
        <v>0</v>
      </c>
      <c r="AA208" s="163">
        <f>Z208*K208</f>
        <v>0</v>
      </c>
      <c r="AR208" s="20" t="s">
        <v>325</v>
      </c>
      <c r="AT208" s="20" t="s">
        <v>149</v>
      </c>
      <c r="AU208" s="20" t="s">
        <v>127</v>
      </c>
      <c r="AY208" s="20" t="s">
        <v>148</v>
      </c>
      <c r="BE208" s="101">
        <f>IF(U208="základná",N208,0)</f>
        <v>0</v>
      </c>
      <c r="BF208" s="101">
        <f>IF(U208="znížená",N208,0)</f>
        <v>0</v>
      </c>
      <c r="BG208" s="101">
        <f>IF(U208="zákl. prenesená",N208,0)</f>
        <v>0</v>
      </c>
      <c r="BH208" s="101">
        <f>IF(U208="zníž. prenesená",N208,0)</f>
        <v>0</v>
      </c>
      <c r="BI208" s="101">
        <f>IF(U208="nulová",N208,0)</f>
        <v>0</v>
      </c>
      <c r="BJ208" s="20" t="s">
        <v>127</v>
      </c>
      <c r="BK208" s="164">
        <f>ROUND(L208*K208,3)</f>
        <v>0</v>
      </c>
      <c r="BL208" s="20" t="s">
        <v>325</v>
      </c>
      <c r="BM208" s="20" t="s">
        <v>326</v>
      </c>
    </row>
    <row r="209" spans="2:65" s="10" customFormat="1" ht="16.5" customHeight="1" x14ac:dyDescent="0.2">
      <c r="B209" s="165"/>
      <c r="C209" s="166"/>
      <c r="D209" s="166"/>
      <c r="E209" s="167" t="s">
        <v>5</v>
      </c>
      <c r="F209" s="279" t="s">
        <v>327</v>
      </c>
      <c r="G209" s="280"/>
      <c r="H209" s="280"/>
      <c r="I209" s="280"/>
      <c r="J209" s="166"/>
      <c r="K209" s="168">
        <v>1132.5999999999999</v>
      </c>
      <c r="L209" s="166"/>
      <c r="M209" s="166"/>
      <c r="N209" s="166"/>
      <c r="O209" s="166"/>
      <c r="P209" s="166"/>
      <c r="Q209" s="166"/>
      <c r="R209" s="169"/>
      <c r="T209" s="170"/>
      <c r="U209" s="166"/>
      <c r="V209" s="166"/>
      <c r="W209" s="166"/>
      <c r="X209" s="166"/>
      <c r="Y209" s="166"/>
      <c r="Z209" s="166"/>
      <c r="AA209" s="171"/>
      <c r="AT209" s="172" t="s">
        <v>156</v>
      </c>
      <c r="AU209" s="172" t="s">
        <v>127</v>
      </c>
      <c r="AV209" s="10" t="s">
        <v>127</v>
      </c>
      <c r="AW209" s="10" t="s">
        <v>32</v>
      </c>
      <c r="AX209" s="10" t="s">
        <v>84</v>
      </c>
      <c r="AY209" s="172" t="s">
        <v>148</v>
      </c>
    </row>
    <row r="210" spans="2:65" s="1" customFormat="1" ht="16.5" customHeight="1" x14ac:dyDescent="0.2">
      <c r="B210" s="127"/>
      <c r="C210" s="188" t="s">
        <v>328</v>
      </c>
      <c r="D210" s="188" t="s">
        <v>222</v>
      </c>
      <c r="E210" s="189" t="s">
        <v>329</v>
      </c>
      <c r="F210" s="287" t="s">
        <v>330</v>
      </c>
      <c r="G210" s="287"/>
      <c r="H210" s="287"/>
      <c r="I210" s="287"/>
      <c r="J210" s="190" t="s">
        <v>159</v>
      </c>
      <c r="K210" s="191">
        <v>1245.8599999999999</v>
      </c>
      <c r="L210" s="288">
        <v>0</v>
      </c>
      <c r="M210" s="288"/>
      <c r="N210" s="289">
        <f>ROUND(L210*K210,3)</f>
        <v>0</v>
      </c>
      <c r="O210" s="278"/>
      <c r="P210" s="278"/>
      <c r="Q210" s="278"/>
      <c r="R210" s="130"/>
      <c r="T210" s="161" t="s">
        <v>5</v>
      </c>
      <c r="U210" s="44" t="s">
        <v>43</v>
      </c>
      <c r="V210" s="36"/>
      <c r="W210" s="162">
        <f>V210*K210</f>
        <v>0</v>
      </c>
      <c r="X210" s="162">
        <v>2.0000000000000001E-4</v>
      </c>
      <c r="Y210" s="162">
        <f>X210*K210</f>
        <v>0.249172</v>
      </c>
      <c r="Z210" s="162">
        <v>0</v>
      </c>
      <c r="AA210" s="163">
        <f>Z210*K210</f>
        <v>0</v>
      </c>
      <c r="AR210" s="20" t="s">
        <v>331</v>
      </c>
      <c r="AT210" s="20" t="s">
        <v>222</v>
      </c>
      <c r="AU210" s="20" t="s">
        <v>127</v>
      </c>
      <c r="AY210" s="20" t="s">
        <v>148</v>
      </c>
      <c r="BE210" s="101">
        <f>IF(U210="základná",N210,0)</f>
        <v>0</v>
      </c>
      <c r="BF210" s="101">
        <f>IF(U210="znížená",N210,0)</f>
        <v>0</v>
      </c>
      <c r="BG210" s="101">
        <f>IF(U210="zákl. prenesená",N210,0)</f>
        <v>0</v>
      </c>
      <c r="BH210" s="101">
        <f>IF(U210="zníž. prenesená",N210,0)</f>
        <v>0</v>
      </c>
      <c r="BI210" s="101">
        <f>IF(U210="nulová",N210,0)</f>
        <v>0</v>
      </c>
      <c r="BJ210" s="20" t="s">
        <v>127</v>
      </c>
      <c r="BK210" s="164">
        <f>ROUND(L210*K210,3)</f>
        <v>0</v>
      </c>
      <c r="BL210" s="20" t="s">
        <v>331</v>
      </c>
      <c r="BM210" s="20" t="s">
        <v>332</v>
      </c>
    </row>
    <row r="211" spans="2:65" s="10" customFormat="1" ht="16.5" customHeight="1" x14ac:dyDescent="0.2">
      <c r="B211" s="165"/>
      <c r="C211" s="166"/>
      <c r="D211" s="166"/>
      <c r="E211" s="167" t="s">
        <v>5</v>
      </c>
      <c r="F211" s="279" t="s">
        <v>333</v>
      </c>
      <c r="G211" s="280"/>
      <c r="H211" s="280"/>
      <c r="I211" s="280"/>
      <c r="J211" s="166"/>
      <c r="K211" s="168">
        <v>1245.8599999999999</v>
      </c>
      <c r="L211" s="166"/>
      <c r="M211" s="166"/>
      <c r="N211" s="166"/>
      <c r="O211" s="166"/>
      <c r="P211" s="166"/>
      <c r="Q211" s="166"/>
      <c r="R211" s="169"/>
      <c r="T211" s="170"/>
      <c r="U211" s="166"/>
      <c r="V211" s="166"/>
      <c r="W211" s="166"/>
      <c r="X211" s="166"/>
      <c r="Y211" s="166"/>
      <c r="Z211" s="166"/>
      <c r="AA211" s="171"/>
      <c r="AT211" s="172" t="s">
        <v>156</v>
      </c>
      <c r="AU211" s="172" t="s">
        <v>127</v>
      </c>
      <c r="AV211" s="10" t="s">
        <v>127</v>
      </c>
      <c r="AW211" s="10" t="s">
        <v>32</v>
      </c>
      <c r="AX211" s="10" t="s">
        <v>84</v>
      </c>
      <c r="AY211" s="172" t="s">
        <v>148</v>
      </c>
    </row>
    <row r="212" spans="2:65" s="1" customFormat="1" ht="25.5" customHeight="1" x14ac:dyDescent="0.2">
      <c r="B212" s="127"/>
      <c r="C212" s="156" t="s">
        <v>334</v>
      </c>
      <c r="D212" s="156" t="s">
        <v>149</v>
      </c>
      <c r="E212" s="157" t="s">
        <v>335</v>
      </c>
      <c r="F212" s="276" t="s">
        <v>336</v>
      </c>
      <c r="G212" s="276"/>
      <c r="H212" s="276"/>
      <c r="I212" s="276"/>
      <c r="J212" s="158" t="s">
        <v>152</v>
      </c>
      <c r="K212" s="159">
        <v>310.86</v>
      </c>
      <c r="L212" s="277">
        <v>0</v>
      </c>
      <c r="M212" s="277"/>
      <c r="N212" s="278">
        <f>ROUND(L212*K212,3)</f>
        <v>0</v>
      </c>
      <c r="O212" s="278"/>
      <c r="P212" s="278"/>
      <c r="Q212" s="278"/>
      <c r="R212" s="130"/>
      <c r="T212" s="161" t="s">
        <v>5</v>
      </c>
      <c r="U212" s="44" t="s">
        <v>43</v>
      </c>
      <c r="V212" s="36"/>
      <c r="W212" s="162">
        <f>V212*K212</f>
        <v>0</v>
      </c>
      <c r="X212" s="162">
        <v>0</v>
      </c>
      <c r="Y212" s="162">
        <f>X212*K212</f>
        <v>0</v>
      </c>
      <c r="Z212" s="162">
        <v>0</v>
      </c>
      <c r="AA212" s="163">
        <f>Z212*K212</f>
        <v>0</v>
      </c>
      <c r="AR212" s="20" t="s">
        <v>325</v>
      </c>
      <c r="AT212" s="20" t="s">
        <v>149</v>
      </c>
      <c r="AU212" s="20" t="s">
        <v>127</v>
      </c>
      <c r="AY212" s="20" t="s">
        <v>148</v>
      </c>
      <c r="BE212" s="101">
        <f>IF(U212="základná",N212,0)</f>
        <v>0</v>
      </c>
      <c r="BF212" s="101">
        <f>IF(U212="znížená",N212,0)</f>
        <v>0</v>
      </c>
      <c r="BG212" s="101">
        <f>IF(U212="zákl. prenesená",N212,0)</f>
        <v>0</v>
      </c>
      <c r="BH212" s="101">
        <f>IF(U212="zníž. prenesená",N212,0)</f>
        <v>0</v>
      </c>
      <c r="BI212" s="101">
        <f>IF(U212="nulová",N212,0)</f>
        <v>0</v>
      </c>
      <c r="BJ212" s="20" t="s">
        <v>127</v>
      </c>
      <c r="BK212" s="164">
        <f>ROUND(L212*K212,3)</f>
        <v>0</v>
      </c>
      <c r="BL212" s="20" t="s">
        <v>325</v>
      </c>
      <c r="BM212" s="20" t="s">
        <v>337</v>
      </c>
    </row>
    <row r="213" spans="2:65" s="1" customFormat="1" ht="16.5" customHeight="1" x14ac:dyDescent="0.2">
      <c r="B213" s="127"/>
      <c r="C213" s="188" t="s">
        <v>338</v>
      </c>
      <c r="D213" s="188" t="s">
        <v>222</v>
      </c>
      <c r="E213" s="189" t="s">
        <v>339</v>
      </c>
      <c r="F213" s="287" t="s">
        <v>340</v>
      </c>
      <c r="G213" s="287"/>
      <c r="H213" s="287"/>
      <c r="I213" s="287"/>
      <c r="J213" s="190" t="s">
        <v>341</v>
      </c>
      <c r="K213" s="191">
        <v>10.88</v>
      </c>
      <c r="L213" s="288">
        <v>0</v>
      </c>
      <c r="M213" s="288"/>
      <c r="N213" s="289">
        <f>ROUND(L213*K213,3)</f>
        <v>0</v>
      </c>
      <c r="O213" s="278"/>
      <c r="P213" s="278"/>
      <c r="Q213" s="278"/>
      <c r="R213" s="130"/>
      <c r="T213" s="161" t="s">
        <v>5</v>
      </c>
      <c r="U213" s="44" t="s">
        <v>43</v>
      </c>
      <c r="V213" s="36"/>
      <c r="W213" s="162">
        <f>V213*K213</f>
        <v>0</v>
      </c>
      <c r="X213" s="162">
        <v>1E-3</v>
      </c>
      <c r="Y213" s="162">
        <f>X213*K213</f>
        <v>1.0880000000000001E-2</v>
      </c>
      <c r="Z213" s="162">
        <v>0</v>
      </c>
      <c r="AA213" s="163">
        <f>Z213*K213</f>
        <v>0</v>
      </c>
      <c r="AR213" s="20" t="s">
        <v>331</v>
      </c>
      <c r="AT213" s="20" t="s">
        <v>222</v>
      </c>
      <c r="AU213" s="20" t="s">
        <v>127</v>
      </c>
      <c r="AY213" s="20" t="s">
        <v>148</v>
      </c>
      <c r="BE213" s="101">
        <f>IF(U213="základná",N213,0)</f>
        <v>0</v>
      </c>
      <c r="BF213" s="101">
        <f>IF(U213="znížená",N213,0)</f>
        <v>0</v>
      </c>
      <c r="BG213" s="101">
        <f>IF(U213="zákl. prenesená",N213,0)</f>
        <v>0</v>
      </c>
      <c r="BH213" s="101">
        <f>IF(U213="zníž. prenesená",N213,0)</f>
        <v>0</v>
      </c>
      <c r="BI213" s="101">
        <f>IF(U213="nulová",N213,0)</f>
        <v>0</v>
      </c>
      <c r="BJ213" s="20" t="s">
        <v>127</v>
      </c>
      <c r="BK213" s="164">
        <f>ROUND(L213*K213,3)</f>
        <v>0</v>
      </c>
      <c r="BL213" s="20" t="s">
        <v>331</v>
      </c>
      <c r="BM213" s="20" t="s">
        <v>342</v>
      </c>
    </row>
    <row r="214" spans="2:65" s="9" customFormat="1" ht="37.5" customHeight="1" x14ac:dyDescent="0.35">
      <c r="B214" s="145"/>
      <c r="C214" s="146"/>
      <c r="D214" s="147" t="s">
        <v>122</v>
      </c>
      <c r="E214" s="147"/>
      <c r="F214" s="147"/>
      <c r="G214" s="147"/>
      <c r="H214" s="147"/>
      <c r="I214" s="147"/>
      <c r="J214" s="147"/>
      <c r="K214" s="147"/>
      <c r="L214" s="147"/>
      <c r="M214" s="147"/>
      <c r="N214" s="294">
        <f>BK214</f>
        <v>0</v>
      </c>
      <c r="O214" s="295"/>
      <c r="P214" s="295"/>
      <c r="Q214" s="295"/>
      <c r="R214" s="148"/>
      <c r="T214" s="149"/>
      <c r="U214" s="146"/>
      <c r="V214" s="146"/>
      <c r="W214" s="150">
        <f>SUM(W215:W216)</f>
        <v>0</v>
      </c>
      <c r="X214" s="146"/>
      <c r="Y214" s="150">
        <f>SUM(Y215:Y216)</f>
        <v>0</v>
      </c>
      <c r="Z214" s="146"/>
      <c r="AA214" s="151">
        <f>SUM(AA215:AA216)</f>
        <v>0</v>
      </c>
      <c r="AR214" s="152" t="s">
        <v>153</v>
      </c>
      <c r="AT214" s="153" t="s">
        <v>75</v>
      </c>
      <c r="AU214" s="153" t="s">
        <v>76</v>
      </c>
      <c r="AY214" s="152" t="s">
        <v>148</v>
      </c>
      <c r="BK214" s="154">
        <f>SUM(BK215:BK216)</f>
        <v>0</v>
      </c>
    </row>
    <row r="215" spans="2:65" s="1" customFormat="1" ht="16.5" customHeight="1" x14ac:dyDescent="0.2">
      <c r="B215" s="127"/>
      <c r="C215" s="156" t="s">
        <v>343</v>
      </c>
      <c r="D215" s="156" t="s">
        <v>149</v>
      </c>
      <c r="E215" s="157" t="s">
        <v>344</v>
      </c>
      <c r="F215" s="276" t="s">
        <v>345</v>
      </c>
      <c r="G215" s="276"/>
      <c r="H215" s="276"/>
      <c r="I215" s="276"/>
      <c r="J215" s="158" t="s">
        <v>293</v>
      </c>
      <c r="K215" s="159">
        <v>1</v>
      </c>
      <c r="L215" s="277">
        <v>0</v>
      </c>
      <c r="M215" s="277"/>
      <c r="N215" s="278">
        <f>ROUND(L215*K215,3)</f>
        <v>0</v>
      </c>
      <c r="O215" s="278"/>
      <c r="P215" s="278"/>
      <c r="Q215" s="278"/>
      <c r="R215" s="130"/>
      <c r="T215" s="161" t="s">
        <v>5</v>
      </c>
      <c r="U215" s="44" t="s">
        <v>43</v>
      </c>
      <c r="V215" s="36"/>
      <c r="W215" s="162">
        <f>V215*K215</f>
        <v>0</v>
      </c>
      <c r="X215" s="162">
        <v>0</v>
      </c>
      <c r="Y215" s="162">
        <f>X215*K215</f>
        <v>0</v>
      </c>
      <c r="Z215" s="162">
        <v>0</v>
      </c>
      <c r="AA215" s="163">
        <f>Z215*K215</f>
        <v>0</v>
      </c>
      <c r="AR215" s="20" t="s">
        <v>346</v>
      </c>
      <c r="AT215" s="20" t="s">
        <v>149</v>
      </c>
      <c r="AU215" s="20" t="s">
        <v>84</v>
      </c>
      <c r="AY215" s="20" t="s">
        <v>148</v>
      </c>
      <c r="BE215" s="101">
        <f>IF(U215="základná",N215,0)</f>
        <v>0</v>
      </c>
      <c r="BF215" s="101">
        <f>IF(U215="znížená",N215,0)</f>
        <v>0</v>
      </c>
      <c r="BG215" s="101">
        <f>IF(U215="zákl. prenesená",N215,0)</f>
        <v>0</v>
      </c>
      <c r="BH215" s="101">
        <f>IF(U215="zníž. prenesená",N215,0)</f>
        <v>0</v>
      </c>
      <c r="BI215" s="101">
        <f>IF(U215="nulová",N215,0)</f>
        <v>0</v>
      </c>
      <c r="BJ215" s="20" t="s">
        <v>127</v>
      </c>
      <c r="BK215" s="164">
        <f>ROUND(L215*K215,3)</f>
        <v>0</v>
      </c>
      <c r="BL215" s="20" t="s">
        <v>346</v>
      </c>
      <c r="BM215" s="20" t="s">
        <v>347</v>
      </c>
    </row>
    <row r="216" spans="2:65" s="1" customFormat="1" ht="16.5" customHeight="1" x14ac:dyDescent="0.2">
      <c r="B216" s="127"/>
      <c r="C216" s="156" t="s">
        <v>348</v>
      </c>
      <c r="D216" s="156" t="s">
        <v>149</v>
      </c>
      <c r="E216" s="157" t="s">
        <v>349</v>
      </c>
      <c r="F216" s="276" t="s">
        <v>350</v>
      </c>
      <c r="G216" s="276"/>
      <c r="H216" s="276"/>
      <c r="I216" s="276"/>
      <c r="J216" s="158" t="s">
        <v>293</v>
      </c>
      <c r="K216" s="159">
        <v>1</v>
      </c>
      <c r="L216" s="277">
        <v>0</v>
      </c>
      <c r="M216" s="277"/>
      <c r="N216" s="278">
        <f>ROUND(L216*K216,3)</f>
        <v>0</v>
      </c>
      <c r="O216" s="278"/>
      <c r="P216" s="278"/>
      <c r="Q216" s="278"/>
      <c r="R216" s="130"/>
      <c r="T216" s="161" t="s">
        <v>5</v>
      </c>
      <c r="U216" s="44" t="s">
        <v>43</v>
      </c>
      <c r="V216" s="36"/>
      <c r="W216" s="162">
        <f>V216*K216</f>
        <v>0</v>
      </c>
      <c r="X216" s="162">
        <v>0</v>
      </c>
      <c r="Y216" s="162">
        <f>X216*K216</f>
        <v>0</v>
      </c>
      <c r="Z216" s="162">
        <v>0</v>
      </c>
      <c r="AA216" s="163">
        <f>Z216*K216</f>
        <v>0</v>
      </c>
      <c r="AR216" s="20" t="s">
        <v>346</v>
      </c>
      <c r="AT216" s="20" t="s">
        <v>149</v>
      </c>
      <c r="AU216" s="20" t="s">
        <v>84</v>
      </c>
      <c r="AY216" s="20" t="s">
        <v>148</v>
      </c>
      <c r="BE216" s="101">
        <f>IF(U216="základná",N216,0)</f>
        <v>0</v>
      </c>
      <c r="BF216" s="101">
        <f>IF(U216="znížená",N216,0)</f>
        <v>0</v>
      </c>
      <c r="BG216" s="101">
        <f>IF(U216="zákl. prenesená",N216,0)</f>
        <v>0</v>
      </c>
      <c r="BH216" s="101">
        <f>IF(U216="zníž. prenesená",N216,0)</f>
        <v>0</v>
      </c>
      <c r="BI216" s="101">
        <f>IF(U216="nulová",N216,0)</f>
        <v>0</v>
      </c>
      <c r="BJ216" s="20" t="s">
        <v>127</v>
      </c>
      <c r="BK216" s="164">
        <f>ROUND(L216*K216,3)</f>
        <v>0</v>
      </c>
      <c r="BL216" s="20" t="s">
        <v>346</v>
      </c>
      <c r="BM216" s="20" t="s">
        <v>351</v>
      </c>
    </row>
    <row r="217" spans="2:65" s="1" customFormat="1" ht="49.9" customHeight="1" x14ac:dyDescent="0.35">
      <c r="B217" s="35"/>
      <c r="C217" s="36"/>
      <c r="D217" s="147" t="s">
        <v>352</v>
      </c>
      <c r="E217" s="36"/>
      <c r="F217" s="36"/>
      <c r="G217" s="36"/>
      <c r="H217" s="36"/>
      <c r="I217" s="36"/>
      <c r="J217" s="36"/>
      <c r="K217" s="36"/>
      <c r="L217" s="36"/>
      <c r="M217" s="36"/>
      <c r="N217" s="294">
        <f t="shared" ref="N217:N222" si="5">BK217</f>
        <v>0</v>
      </c>
      <c r="O217" s="295"/>
      <c r="P217" s="295"/>
      <c r="Q217" s="295"/>
      <c r="R217" s="37"/>
      <c r="T217" s="192"/>
      <c r="U217" s="36"/>
      <c r="V217" s="36"/>
      <c r="W217" s="36"/>
      <c r="X217" s="36"/>
      <c r="Y217" s="36"/>
      <c r="Z217" s="36"/>
      <c r="AA217" s="74"/>
      <c r="AT217" s="20" t="s">
        <v>75</v>
      </c>
      <c r="AU217" s="20" t="s">
        <v>76</v>
      </c>
      <c r="AY217" s="20" t="s">
        <v>353</v>
      </c>
      <c r="BK217" s="164">
        <f>SUM(BK218:BK222)</f>
        <v>0</v>
      </c>
    </row>
    <row r="218" spans="2:65" s="1" customFormat="1" ht="22.35" customHeight="1" x14ac:dyDescent="0.2">
      <c r="B218" s="35"/>
      <c r="C218" s="193" t="s">
        <v>5</v>
      </c>
      <c r="D218" s="193" t="s">
        <v>149</v>
      </c>
      <c r="E218" s="194" t="s">
        <v>5</v>
      </c>
      <c r="F218" s="296" t="s">
        <v>5</v>
      </c>
      <c r="G218" s="296"/>
      <c r="H218" s="296"/>
      <c r="I218" s="296"/>
      <c r="J218" s="195" t="s">
        <v>5</v>
      </c>
      <c r="K218" s="160"/>
      <c r="L218" s="277"/>
      <c r="M218" s="297"/>
      <c r="N218" s="297">
        <f t="shared" si="5"/>
        <v>0</v>
      </c>
      <c r="O218" s="297"/>
      <c r="P218" s="297"/>
      <c r="Q218" s="297"/>
      <c r="R218" s="37"/>
      <c r="T218" s="161" t="s">
        <v>5</v>
      </c>
      <c r="U218" s="196" t="s">
        <v>43</v>
      </c>
      <c r="V218" s="36"/>
      <c r="W218" s="36"/>
      <c r="X218" s="36"/>
      <c r="Y218" s="36"/>
      <c r="Z218" s="36"/>
      <c r="AA218" s="74"/>
      <c r="AT218" s="20" t="s">
        <v>353</v>
      </c>
      <c r="AU218" s="20" t="s">
        <v>84</v>
      </c>
      <c r="AY218" s="20" t="s">
        <v>353</v>
      </c>
      <c r="BE218" s="101">
        <f>IF(U218="základná",N218,0)</f>
        <v>0</v>
      </c>
      <c r="BF218" s="101">
        <f>IF(U218="znížená",N218,0)</f>
        <v>0</v>
      </c>
      <c r="BG218" s="101">
        <f>IF(U218="zákl. prenesená",N218,0)</f>
        <v>0</v>
      </c>
      <c r="BH218" s="101">
        <f>IF(U218="zníž. prenesená",N218,0)</f>
        <v>0</v>
      </c>
      <c r="BI218" s="101">
        <f>IF(U218="nulová",N218,0)</f>
        <v>0</v>
      </c>
      <c r="BJ218" s="20" t="s">
        <v>127</v>
      </c>
      <c r="BK218" s="164">
        <f>L218*K218</f>
        <v>0</v>
      </c>
    </row>
    <row r="219" spans="2:65" s="1" customFormat="1" ht="22.35" customHeight="1" x14ac:dyDescent="0.2">
      <c r="B219" s="35"/>
      <c r="C219" s="193" t="s">
        <v>5</v>
      </c>
      <c r="D219" s="193" t="s">
        <v>149</v>
      </c>
      <c r="E219" s="194" t="s">
        <v>5</v>
      </c>
      <c r="F219" s="296" t="s">
        <v>5</v>
      </c>
      <c r="G219" s="296"/>
      <c r="H219" s="296"/>
      <c r="I219" s="296"/>
      <c r="J219" s="195" t="s">
        <v>5</v>
      </c>
      <c r="K219" s="160"/>
      <c r="L219" s="277"/>
      <c r="M219" s="297"/>
      <c r="N219" s="297">
        <f t="shared" si="5"/>
        <v>0</v>
      </c>
      <c r="O219" s="297"/>
      <c r="P219" s="297"/>
      <c r="Q219" s="297"/>
      <c r="R219" s="37"/>
      <c r="T219" s="161" t="s">
        <v>5</v>
      </c>
      <c r="U219" s="196" t="s">
        <v>43</v>
      </c>
      <c r="V219" s="36"/>
      <c r="W219" s="36"/>
      <c r="X219" s="36"/>
      <c r="Y219" s="36"/>
      <c r="Z219" s="36"/>
      <c r="AA219" s="74"/>
      <c r="AT219" s="20" t="s">
        <v>353</v>
      </c>
      <c r="AU219" s="20" t="s">
        <v>84</v>
      </c>
      <c r="AY219" s="20" t="s">
        <v>353</v>
      </c>
      <c r="BE219" s="101">
        <f>IF(U219="základná",N219,0)</f>
        <v>0</v>
      </c>
      <c r="BF219" s="101">
        <f>IF(U219="znížená",N219,0)</f>
        <v>0</v>
      </c>
      <c r="BG219" s="101">
        <f>IF(U219="zákl. prenesená",N219,0)</f>
        <v>0</v>
      </c>
      <c r="BH219" s="101">
        <f>IF(U219="zníž. prenesená",N219,0)</f>
        <v>0</v>
      </c>
      <c r="BI219" s="101">
        <f>IF(U219="nulová",N219,0)</f>
        <v>0</v>
      </c>
      <c r="BJ219" s="20" t="s">
        <v>127</v>
      </c>
      <c r="BK219" s="164">
        <f>L219*K219</f>
        <v>0</v>
      </c>
    </row>
    <row r="220" spans="2:65" s="1" customFormat="1" ht="22.35" customHeight="1" x14ac:dyDescent="0.2">
      <c r="B220" s="35"/>
      <c r="C220" s="193" t="s">
        <v>5</v>
      </c>
      <c r="D220" s="193" t="s">
        <v>149</v>
      </c>
      <c r="E220" s="194" t="s">
        <v>5</v>
      </c>
      <c r="F220" s="296" t="s">
        <v>5</v>
      </c>
      <c r="G220" s="296"/>
      <c r="H220" s="296"/>
      <c r="I220" s="296"/>
      <c r="J220" s="195" t="s">
        <v>5</v>
      </c>
      <c r="K220" s="160"/>
      <c r="L220" s="277"/>
      <c r="M220" s="297"/>
      <c r="N220" s="297">
        <f t="shared" si="5"/>
        <v>0</v>
      </c>
      <c r="O220" s="297"/>
      <c r="P220" s="297"/>
      <c r="Q220" s="297"/>
      <c r="R220" s="37"/>
      <c r="T220" s="161" t="s">
        <v>5</v>
      </c>
      <c r="U220" s="196" t="s">
        <v>43</v>
      </c>
      <c r="V220" s="36"/>
      <c r="W220" s="36"/>
      <c r="X220" s="36"/>
      <c r="Y220" s="36"/>
      <c r="Z220" s="36"/>
      <c r="AA220" s="74"/>
      <c r="AT220" s="20" t="s">
        <v>353</v>
      </c>
      <c r="AU220" s="20" t="s">
        <v>84</v>
      </c>
      <c r="AY220" s="20" t="s">
        <v>353</v>
      </c>
      <c r="BE220" s="101">
        <f>IF(U220="základná",N220,0)</f>
        <v>0</v>
      </c>
      <c r="BF220" s="101">
        <f>IF(U220="znížená",N220,0)</f>
        <v>0</v>
      </c>
      <c r="BG220" s="101">
        <f>IF(U220="zákl. prenesená",N220,0)</f>
        <v>0</v>
      </c>
      <c r="BH220" s="101">
        <f>IF(U220="zníž. prenesená",N220,0)</f>
        <v>0</v>
      </c>
      <c r="BI220" s="101">
        <f>IF(U220="nulová",N220,0)</f>
        <v>0</v>
      </c>
      <c r="BJ220" s="20" t="s">
        <v>127</v>
      </c>
      <c r="BK220" s="164">
        <f>L220*K220</f>
        <v>0</v>
      </c>
    </row>
    <row r="221" spans="2:65" s="1" customFormat="1" ht="22.35" customHeight="1" x14ac:dyDescent="0.2">
      <c r="B221" s="35"/>
      <c r="C221" s="193" t="s">
        <v>5</v>
      </c>
      <c r="D221" s="193" t="s">
        <v>149</v>
      </c>
      <c r="E221" s="194" t="s">
        <v>5</v>
      </c>
      <c r="F221" s="296" t="s">
        <v>5</v>
      </c>
      <c r="G221" s="296"/>
      <c r="H221" s="296"/>
      <c r="I221" s="296"/>
      <c r="J221" s="195" t="s">
        <v>5</v>
      </c>
      <c r="K221" s="160"/>
      <c r="L221" s="277"/>
      <c r="M221" s="297"/>
      <c r="N221" s="297">
        <f t="shared" si="5"/>
        <v>0</v>
      </c>
      <c r="O221" s="297"/>
      <c r="P221" s="297"/>
      <c r="Q221" s="297"/>
      <c r="R221" s="37"/>
      <c r="T221" s="161" t="s">
        <v>5</v>
      </c>
      <c r="U221" s="196" t="s">
        <v>43</v>
      </c>
      <c r="V221" s="36"/>
      <c r="W221" s="36"/>
      <c r="X221" s="36"/>
      <c r="Y221" s="36"/>
      <c r="Z221" s="36"/>
      <c r="AA221" s="74"/>
      <c r="AT221" s="20" t="s">
        <v>353</v>
      </c>
      <c r="AU221" s="20" t="s">
        <v>84</v>
      </c>
      <c r="AY221" s="20" t="s">
        <v>353</v>
      </c>
      <c r="BE221" s="101">
        <f>IF(U221="základná",N221,0)</f>
        <v>0</v>
      </c>
      <c r="BF221" s="101">
        <f>IF(U221="znížená",N221,0)</f>
        <v>0</v>
      </c>
      <c r="BG221" s="101">
        <f>IF(U221="zákl. prenesená",N221,0)</f>
        <v>0</v>
      </c>
      <c r="BH221" s="101">
        <f>IF(U221="zníž. prenesená",N221,0)</f>
        <v>0</v>
      </c>
      <c r="BI221" s="101">
        <f>IF(U221="nulová",N221,0)</f>
        <v>0</v>
      </c>
      <c r="BJ221" s="20" t="s">
        <v>127</v>
      </c>
      <c r="BK221" s="164">
        <f>L221*K221</f>
        <v>0</v>
      </c>
    </row>
    <row r="222" spans="2:65" s="1" customFormat="1" ht="22.35" customHeight="1" x14ac:dyDescent="0.2">
      <c r="B222" s="35"/>
      <c r="C222" s="193" t="s">
        <v>5</v>
      </c>
      <c r="D222" s="193" t="s">
        <v>149</v>
      </c>
      <c r="E222" s="194" t="s">
        <v>5</v>
      </c>
      <c r="F222" s="296" t="s">
        <v>5</v>
      </c>
      <c r="G222" s="296"/>
      <c r="H222" s="296"/>
      <c r="I222" s="296"/>
      <c r="J222" s="195" t="s">
        <v>5</v>
      </c>
      <c r="K222" s="160"/>
      <c r="L222" s="277"/>
      <c r="M222" s="297"/>
      <c r="N222" s="297">
        <f t="shared" si="5"/>
        <v>0</v>
      </c>
      <c r="O222" s="297"/>
      <c r="P222" s="297"/>
      <c r="Q222" s="297"/>
      <c r="R222" s="37"/>
      <c r="T222" s="161" t="s">
        <v>5</v>
      </c>
      <c r="U222" s="196" t="s">
        <v>43</v>
      </c>
      <c r="V222" s="56"/>
      <c r="W222" s="56"/>
      <c r="X222" s="56"/>
      <c r="Y222" s="56"/>
      <c r="Z222" s="56"/>
      <c r="AA222" s="58"/>
      <c r="AT222" s="20" t="s">
        <v>353</v>
      </c>
      <c r="AU222" s="20" t="s">
        <v>84</v>
      </c>
      <c r="AY222" s="20" t="s">
        <v>353</v>
      </c>
      <c r="BE222" s="101">
        <f>IF(U222="základná",N222,0)</f>
        <v>0</v>
      </c>
      <c r="BF222" s="101">
        <f>IF(U222="znížená",N222,0)</f>
        <v>0</v>
      </c>
      <c r="BG222" s="101">
        <f>IF(U222="zákl. prenesená",N222,0)</f>
        <v>0</v>
      </c>
      <c r="BH222" s="101">
        <f>IF(U222="zníž. prenesená",N222,0)</f>
        <v>0</v>
      </c>
      <c r="BI222" s="101">
        <f>IF(U222="nulová",N222,0)</f>
        <v>0</v>
      </c>
      <c r="BJ222" s="20" t="s">
        <v>127</v>
      </c>
      <c r="BK222" s="164">
        <f>L222*K222</f>
        <v>0</v>
      </c>
    </row>
    <row r="223" spans="2:65" s="1" customFormat="1" ht="6.95" customHeight="1" x14ac:dyDescent="0.2">
      <c r="B223" s="59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1"/>
    </row>
  </sheetData>
  <mergeCells count="262"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6:I216"/>
    <mergeCell ref="L216:M216"/>
    <mergeCell ref="N216:Q216"/>
    <mergeCell ref="N217:Q217"/>
    <mergeCell ref="F218:I218"/>
    <mergeCell ref="L218:M218"/>
    <mergeCell ref="N218:Q218"/>
    <mergeCell ref="F219:I219"/>
    <mergeCell ref="L219:M219"/>
    <mergeCell ref="N219:Q219"/>
    <mergeCell ref="F211:I211"/>
    <mergeCell ref="F212:I212"/>
    <mergeCell ref="L212:M212"/>
    <mergeCell ref="N212:Q212"/>
    <mergeCell ref="F213:I213"/>
    <mergeCell ref="L213:M213"/>
    <mergeCell ref="N213:Q213"/>
    <mergeCell ref="N214:Q214"/>
    <mergeCell ref="F215:I215"/>
    <mergeCell ref="L215:M215"/>
    <mergeCell ref="N215:Q215"/>
    <mergeCell ref="N206:Q206"/>
    <mergeCell ref="N207:Q207"/>
    <mergeCell ref="F208:I208"/>
    <mergeCell ref="L208:M208"/>
    <mergeCell ref="N208:Q208"/>
    <mergeCell ref="F209:I209"/>
    <mergeCell ref="F210:I210"/>
    <mergeCell ref="L210:M210"/>
    <mergeCell ref="N210:Q210"/>
    <mergeCell ref="N200:Q200"/>
    <mergeCell ref="N201:Q201"/>
    <mergeCell ref="F202:I202"/>
    <mergeCell ref="L202:M202"/>
    <mergeCell ref="N202:Q202"/>
    <mergeCell ref="F203:I203"/>
    <mergeCell ref="F204:I204"/>
    <mergeCell ref="F205:I205"/>
    <mergeCell ref="L205:M205"/>
    <mergeCell ref="N205:Q205"/>
    <mergeCell ref="F195:I195"/>
    <mergeCell ref="L195:M195"/>
    <mergeCell ref="N195:Q195"/>
    <mergeCell ref="F196:I196"/>
    <mergeCell ref="F197:I197"/>
    <mergeCell ref="L197:M197"/>
    <mergeCell ref="N197:Q197"/>
    <mergeCell ref="N198:Q198"/>
    <mergeCell ref="F199:I199"/>
    <mergeCell ref="L199:M199"/>
    <mergeCell ref="N199:Q199"/>
    <mergeCell ref="F190:I190"/>
    <mergeCell ref="F191:I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6:I186"/>
    <mergeCell ref="L186:M186"/>
    <mergeCell ref="N186:Q186"/>
    <mergeCell ref="F187:I187"/>
    <mergeCell ref="L187:M187"/>
    <mergeCell ref="N187:Q187"/>
    <mergeCell ref="F188:I188"/>
    <mergeCell ref="F189:I189"/>
    <mergeCell ref="L189:M189"/>
    <mergeCell ref="N189:Q189"/>
    <mergeCell ref="F181:I181"/>
    <mergeCell ref="L181:M181"/>
    <mergeCell ref="N181:Q181"/>
    <mergeCell ref="N182:Q182"/>
    <mergeCell ref="F183:I183"/>
    <mergeCell ref="L183:M183"/>
    <mergeCell ref="N183:Q183"/>
    <mergeCell ref="N184:Q184"/>
    <mergeCell ref="F185:I185"/>
    <mergeCell ref="L185:M185"/>
    <mergeCell ref="N185:Q185"/>
    <mergeCell ref="F176:I176"/>
    <mergeCell ref="N177:Q177"/>
    <mergeCell ref="F178:I178"/>
    <mergeCell ref="L178:M178"/>
    <mergeCell ref="N178:Q178"/>
    <mergeCell ref="F179:I179"/>
    <mergeCell ref="F180:I180"/>
    <mergeCell ref="L180:M180"/>
    <mergeCell ref="N180:Q180"/>
    <mergeCell ref="F171:I171"/>
    <mergeCell ref="L171:M171"/>
    <mergeCell ref="N171:Q171"/>
    <mergeCell ref="N172:Q172"/>
    <mergeCell ref="F173:I173"/>
    <mergeCell ref="L173:M173"/>
    <mergeCell ref="N173:Q173"/>
    <mergeCell ref="N174:Q174"/>
    <mergeCell ref="F175:I175"/>
    <mergeCell ref="L175:M175"/>
    <mergeCell ref="N175:Q175"/>
    <mergeCell ref="F166:I166"/>
    <mergeCell ref="L166:M166"/>
    <mergeCell ref="N166:Q166"/>
    <mergeCell ref="F167:I167"/>
    <mergeCell ref="N168:Q168"/>
    <mergeCell ref="F169:I169"/>
    <mergeCell ref="L169:M169"/>
    <mergeCell ref="N169:Q169"/>
    <mergeCell ref="F170:I170"/>
    <mergeCell ref="F161:I161"/>
    <mergeCell ref="F162:I162"/>
    <mergeCell ref="L162:M162"/>
    <mergeCell ref="N162:Q162"/>
    <mergeCell ref="F163:I163"/>
    <mergeCell ref="F164:I164"/>
    <mergeCell ref="L164:M164"/>
    <mergeCell ref="N164:Q164"/>
    <mergeCell ref="F165:I165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L160:M160"/>
    <mergeCell ref="N160:Q160"/>
    <mergeCell ref="F151:I151"/>
    <mergeCell ref="F152:I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46:I14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39:I139"/>
    <mergeCell ref="F140:I140"/>
    <mergeCell ref="L140:M140"/>
    <mergeCell ref="N140:Q140"/>
    <mergeCell ref="F141:I141"/>
    <mergeCell ref="F142:I142"/>
    <mergeCell ref="F143:I143"/>
    <mergeCell ref="F144:I144"/>
    <mergeCell ref="F145:I145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L138:M138"/>
    <mergeCell ref="N138:Q138"/>
    <mergeCell ref="M127:Q127"/>
    <mergeCell ref="F129:I129"/>
    <mergeCell ref="L129:M129"/>
    <mergeCell ref="N129:Q129"/>
    <mergeCell ref="N130:Q130"/>
    <mergeCell ref="N131:Q131"/>
    <mergeCell ref="N132:Q132"/>
    <mergeCell ref="F133:I133"/>
    <mergeCell ref="L133:M133"/>
    <mergeCell ref="N133:Q133"/>
    <mergeCell ref="D110:H110"/>
    <mergeCell ref="N110:Q110"/>
    <mergeCell ref="N111:Q111"/>
    <mergeCell ref="L113:Q113"/>
    <mergeCell ref="C119:Q119"/>
    <mergeCell ref="F121:P121"/>
    <mergeCell ref="F122:P122"/>
    <mergeCell ref="M124:P124"/>
    <mergeCell ref="M126:Q126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H1:K1"/>
    <mergeCell ref="C2:Q2"/>
    <mergeCell ref="S2:AC2"/>
    <mergeCell ref="C4:Q4"/>
    <mergeCell ref="F6:P6"/>
    <mergeCell ref="F7:P7"/>
    <mergeCell ref="O9:P9"/>
    <mergeCell ref="O11:P11"/>
    <mergeCell ref="O12:P12"/>
  </mergeCells>
  <dataValidations count="2">
    <dataValidation type="list" allowBlank="1" showInputMessage="1" showErrorMessage="1" error="Povolené sú hodnoty K, M." sqref="D218:D223">
      <formula1>"K, M"</formula1>
    </dataValidation>
    <dataValidation type="list" allowBlank="1" showInputMessage="1" showErrorMessage="1" error="Povolené sú hodnoty základná, znížená, nulová." sqref="U218:U223">
      <formula1>"základná, znížená, nulová"</formula1>
    </dataValidation>
  </dataValidations>
  <hyperlinks>
    <hyperlink ref="F1" location="C2" display="1) Krycí list rozpočtu"/>
    <hyperlink ref="G1" location="C2" display="C2"/>
    <hyperlink ref="H1" location="C86" display="2) Rekapitulácia rozpočtu"/>
    <hyperlink ref="I1" location="C86" display="C86"/>
    <hyperlink ref="J1" location="C86" display="C86"/>
    <hyperlink ref="K1" location="C86" display="C86"/>
    <hyperlink ref="L1" location="C129" display="3) Rozpočet"/>
    <hyperlink ref="S1" location="'Rekapitulácia stavby'!C2" display="Rekapitulácia stavby"/>
    <hyperlink ref="T1" location="'Rekapitulácia stavby'!C2" display="'Rekapitulácia stavby'!C2"/>
  </hyperlinks>
  <pageMargins left="0.58333299999999999" right="0.58333299999999999" top="0.5" bottom="0.466667" header="0" footer="0"/>
  <pageSetup paperSize="9" fitToWidth="0" fitToHeight="100" blackAndWhite="1"/>
  <headerFooter>
    <oddFooter>&amp;CStrana &amp;P z &amp;N</oddFooter>
  </headerFooter>
  <drawing r:id="rId1"/>
  <extLst>
    <ext uri="smNativeData">
      <pm:sheetPrefs xmlns:pm="smNativeData" day="152396536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a - Stavebná časť</vt:lpstr>
      <vt:lpstr>'a - Stavebná časť'!Názvy_tlače</vt:lpstr>
      <vt:lpstr>'Rekapitulácia stavby'!Názvy_tlače</vt:lpstr>
      <vt:lpstr>'a - Stavebná časť'!Oblasť_tlače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Gabčo</dc:creator>
  <cp:keywords/>
  <dc:description/>
  <cp:lastModifiedBy>Poláček Milan, Ing.</cp:lastModifiedBy>
  <cp:revision>0</cp:revision>
  <dcterms:created xsi:type="dcterms:W3CDTF">2017-10-04T15:15:17Z</dcterms:created>
  <dcterms:modified xsi:type="dcterms:W3CDTF">2018-04-20T06:51:22Z</dcterms:modified>
</cp:coreProperties>
</file>